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18. évi rendeletek\Következő rendelet módosítás\Rendelet\"/>
    </mc:Choice>
  </mc:AlternateContent>
  <bookViews>
    <workbookView xWindow="0" yWindow="360" windowWidth="9720" windowHeight="655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tartalék!$6:$10</definedName>
    <definedName name="_xlnm.Print_Area" localSheetId="1">tartalék!$A$1:$L$98</definedName>
  </definedNames>
  <calcPr calcId="152511"/>
</workbook>
</file>

<file path=xl/calcChain.xml><?xml version="1.0" encoding="utf-8"?>
<calcChain xmlns="http://schemas.openxmlformats.org/spreadsheetml/2006/main">
  <c r="G22" i="2" l="1"/>
  <c r="G21" i="2"/>
  <c r="G39" i="2"/>
  <c r="F34" i="2"/>
  <c r="F21" i="2" l="1"/>
  <c r="F31" i="2" l="1"/>
  <c r="I47" i="2"/>
  <c r="K47" i="2" s="1"/>
  <c r="J47" i="2"/>
  <c r="H47" i="2"/>
  <c r="E47" i="2"/>
  <c r="I46" i="2"/>
  <c r="K46" i="2" s="1"/>
  <c r="J46" i="2"/>
  <c r="I45" i="2"/>
  <c r="K45" i="2" s="1"/>
  <c r="J45" i="2"/>
  <c r="H45" i="2"/>
  <c r="H46" i="2"/>
  <c r="E45" i="2"/>
  <c r="E46" i="2"/>
  <c r="F44" i="2" l="1"/>
  <c r="F43" i="2"/>
  <c r="G30" i="2" l="1"/>
  <c r="G77" i="2"/>
  <c r="I48" i="2"/>
  <c r="K48" i="2" s="1"/>
  <c r="J48" i="2"/>
  <c r="H48" i="2"/>
  <c r="E48" i="2"/>
  <c r="I80" i="2"/>
  <c r="G78" i="2" l="1"/>
  <c r="G83" i="2"/>
  <c r="G80" i="2"/>
  <c r="G79" i="2"/>
  <c r="F28" i="2" l="1"/>
  <c r="G36" i="2" l="1"/>
  <c r="H49" i="2" l="1"/>
  <c r="I49" i="2"/>
  <c r="K49" i="2" s="1"/>
  <c r="J49" i="2"/>
  <c r="I33" i="2" l="1"/>
  <c r="K33" i="2" s="1"/>
  <c r="J33" i="2"/>
  <c r="H33" i="2"/>
  <c r="E33" i="2"/>
  <c r="I43" i="2" l="1"/>
  <c r="J43" i="2"/>
  <c r="I44" i="2"/>
  <c r="J44" i="2"/>
  <c r="H43" i="2"/>
  <c r="H44" i="2"/>
  <c r="E43" i="2"/>
  <c r="E44" i="2"/>
  <c r="I37" i="2"/>
  <c r="J37" i="2"/>
  <c r="K37" i="2" s="1"/>
  <c r="H37" i="2"/>
  <c r="E37" i="2"/>
  <c r="K44" i="2" l="1"/>
  <c r="K43" i="2"/>
  <c r="K92" i="2"/>
  <c r="J92" i="2"/>
  <c r="I92" i="2"/>
  <c r="J91" i="2"/>
  <c r="K91" i="2" s="1"/>
  <c r="I91" i="2"/>
  <c r="J90" i="2"/>
  <c r="J94" i="2" s="1"/>
  <c r="I90" i="2"/>
  <c r="K90" i="2" s="1"/>
  <c r="J89" i="2"/>
  <c r="I89" i="2"/>
  <c r="K89" i="2" s="1"/>
  <c r="H90" i="2"/>
  <c r="H91" i="2"/>
  <c r="H92" i="2"/>
  <c r="H89" i="2"/>
  <c r="H94" i="2"/>
  <c r="G94" i="2"/>
  <c r="F94" i="2"/>
  <c r="J84" i="2"/>
  <c r="I84" i="2"/>
  <c r="K84" i="2" s="1"/>
  <c r="J83" i="2"/>
  <c r="I83" i="2"/>
  <c r="J82" i="2"/>
  <c r="K82" i="2" s="1"/>
  <c r="I82" i="2"/>
  <c r="J81" i="2"/>
  <c r="I81" i="2"/>
  <c r="J80" i="2"/>
  <c r="K80" i="2"/>
  <c r="J79" i="2"/>
  <c r="I79" i="2"/>
  <c r="J78" i="2"/>
  <c r="K78" i="2" s="1"/>
  <c r="I78" i="2"/>
  <c r="J77" i="2"/>
  <c r="I77" i="2"/>
  <c r="I86" i="2" s="1"/>
  <c r="G86" i="2"/>
  <c r="F86" i="2"/>
  <c r="H84" i="2"/>
  <c r="H83" i="2"/>
  <c r="H82" i="2"/>
  <c r="H81" i="2"/>
  <c r="H80" i="2"/>
  <c r="H79" i="2"/>
  <c r="H78" i="2"/>
  <c r="H77" i="2"/>
  <c r="J74" i="2"/>
  <c r="J72" i="2"/>
  <c r="I72" i="2"/>
  <c r="K72" i="2" s="1"/>
  <c r="J71" i="2"/>
  <c r="I71" i="2"/>
  <c r="K71" i="2" s="1"/>
  <c r="H72" i="2"/>
  <c r="H71" i="2"/>
  <c r="G74" i="2"/>
  <c r="F74" i="2"/>
  <c r="H74" i="2" s="1"/>
  <c r="J66" i="2"/>
  <c r="I66" i="2"/>
  <c r="J65" i="2"/>
  <c r="I65" i="2"/>
  <c r="K65" i="2" s="1"/>
  <c r="J64" i="2"/>
  <c r="I64" i="2"/>
  <c r="J63" i="2"/>
  <c r="I63" i="2"/>
  <c r="J62" i="2"/>
  <c r="I62" i="2"/>
  <c r="K62" i="2" s="1"/>
  <c r="J61" i="2"/>
  <c r="I61" i="2"/>
  <c r="J60" i="2"/>
  <c r="I60" i="2"/>
  <c r="J59" i="2"/>
  <c r="I59" i="2"/>
  <c r="K59" i="2" s="1"/>
  <c r="G68" i="2"/>
  <c r="F68" i="2"/>
  <c r="H60" i="2"/>
  <c r="H61" i="2"/>
  <c r="H62" i="2"/>
  <c r="H63" i="2"/>
  <c r="H64" i="2"/>
  <c r="H65" i="2"/>
  <c r="H66" i="2"/>
  <c r="H59" i="2"/>
  <c r="J54" i="2"/>
  <c r="K54" i="2" s="1"/>
  <c r="I54" i="2"/>
  <c r="J42" i="2"/>
  <c r="I42" i="2"/>
  <c r="K42" i="2" s="1"/>
  <c r="J41" i="2"/>
  <c r="I41" i="2"/>
  <c r="K41" i="2" s="1"/>
  <c r="J40" i="2"/>
  <c r="I40" i="2"/>
  <c r="K40" i="2" s="1"/>
  <c r="J39" i="2"/>
  <c r="I39" i="2"/>
  <c r="J38" i="2"/>
  <c r="I38" i="2"/>
  <c r="K38" i="2" s="1"/>
  <c r="J36" i="2"/>
  <c r="I36" i="2"/>
  <c r="J35" i="2"/>
  <c r="I35" i="2"/>
  <c r="K35" i="2" s="1"/>
  <c r="J34" i="2"/>
  <c r="I34" i="2"/>
  <c r="K34" i="2" s="1"/>
  <c r="J32" i="2"/>
  <c r="I32" i="2"/>
  <c r="K32" i="2" s="1"/>
  <c r="J31" i="2"/>
  <c r="I31" i="2"/>
  <c r="K31" i="2" s="1"/>
  <c r="J30" i="2"/>
  <c r="I30" i="2"/>
  <c r="J29" i="2"/>
  <c r="I29" i="2"/>
  <c r="K29" i="2" s="1"/>
  <c r="J28" i="2"/>
  <c r="I28" i="2"/>
  <c r="K28" i="2" s="1"/>
  <c r="J27" i="2"/>
  <c r="I27" i="2"/>
  <c r="K27" i="2" s="1"/>
  <c r="J26" i="2"/>
  <c r="I26" i="2"/>
  <c r="K26" i="2" s="1"/>
  <c r="J25" i="2"/>
  <c r="I25" i="2"/>
  <c r="K25" i="2" s="1"/>
  <c r="J24" i="2"/>
  <c r="I24" i="2"/>
  <c r="K24" i="2" s="1"/>
  <c r="J23" i="2"/>
  <c r="I23" i="2"/>
  <c r="J22" i="2"/>
  <c r="I22" i="2"/>
  <c r="J21" i="2"/>
  <c r="I21" i="2"/>
  <c r="H22" i="2"/>
  <c r="H23" i="2"/>
  <c r="H24" i="2"/>
  <c r="H25" i="2"/>
  <c r="H26" i="2"/>
  <c r="H27" i="2"/>
  <c r="H28" i="2"/>
  <c r="H29" i="2"/>
  <c r="H30" i="2"/>
  <c r="H31" i="2"/>
  <c r="H32" i="2"/>
  <c r="H34" i="2"/>
  <c r="H35" i="2"/>
  <c r="H36" i="2"/>
  <c r="H38" i="2"/>
  <c r="H39" i="2"/>
  <c r="H40" i="2"/>
  <c r="H41" i="2"/>
  <c r="H42" i="2"/>
  <c r="H21" i="2"/>
  <c r="G51" i="2"/>
  <c r="G56" i="2" s="1"/>
  <c r="F51" i="2"/>
  <c r="F56" i="2" s="1"/>
  <c r="I16" i="2"/>
  <c r="G16" i="2"/>
  <c r="H16" i="2" s="1"/>
  <c r="F16" i="2"/>
  <c r="H14" i="2"/>
  <c r="J14" i="2"/>
  <c r="K14" i="2" s="1"/>
  <c r="I14" i="2"/>
  <c r="K83" i="2" l="1"/>
  <c r="K79" i="2"/>
  <c r="K77" i="2"/>
  <c r="K60" i="2"/>
  <c r="K39" i="2"/>
  <c r="K64" i="2"/>
  <c r="K36" i="2"/>
  <c r="J68" i="2"/>
  <c r="K66" i="2"/>
  <c r="K22" i="2"/>
  <c r="K63" i="2"/>
  <c r="I68" i="2"/>
  <c r="K61" i="2"/>
  <c r="H68" i="2"/>
  <c r="K23" i="2"/>
  <c r="K30" i="2"/>
  <c r="I51" i="2"/>
  <c r="I56" i="2" s="1"/>
  <c r="J51" i="2"/>
  <c r="J56" i="2" s="1"/>
  <c r="I74" i="2"/>
  <c r="K74" i="2" s="1"/>
  <c r="F96" i="2"/>
  <c r="H56" i="2"/>
  <c r="J86" i="2"/>
  <c r="K86" i="2" s="1"/>
  <c r="G96" i="2"/>
  <c r="G98" i="2" s="1"/>
  <c r="K81" i="2"/>
  <c r="H86" i="2"/>
  <c r="I94" i="2"/>
  <c r="K21" i="2"/>
  <c r="H51" i="2"/>
  <c r="J16" i="2"/>
  <c r="K16" i="2" s="1"/>
  <c r="J96" i="2" l="1"/>
  <c r="K68" i="2"/>
  <c r="H96" i="2"/>
  <c r="K56" i="2"/>
  <c r="J98" i="2"/>
  <c r="K51" i="2"/>
  <c r="F98" i="2"/>
  <c r="H98" i="2" s="1"/>
  <c r="I96" i="2"/>
  <c r="K94" i="2"/>
  <c r="E84" i="2"/>
  <c r="E92" i="2"/>
  <c r="E42" i="2"/>
  <c r="E66" i="2"/>
  <c r="K96" i="2" l="1"/>
  <c r="I98" i="2"/>
  <c r="K98" i="2" s="1"/>
  <c r="D68" i="2"/>
  <c r="C68" i="2"/>
  <c r="E65" i="2"/>
  <c r="D40" i="2"/>
  <c r="D54" i="2"/>
  <c r="E41" i="2"/>
  <c r="E38" i="2"/>
  <c r="E39" i="2"/>
  <c r="E40" i="2"/>
  <c r="E36" i="2"/>
  <c r="E35" i="2" l="1"/>
  <c r="E34" i="2" l="1"/>
  <c r="E83" i="2" l="1"/>
  <c r="E72" i="2"/>
  <c r="E27" i="2"/>
  <c r="E28" i="2"/>
  <c r="E29" i="2"/>
  <c r="E30" i="2"/>
  <c r="E54" i="2" l="1"/>
  <c r="D94" i="2" l="1"/>
  <c r="C94" i="2"/>
  <c r="D86" i="2"/>
  <c r="C86" i="2"/>
  <c r="E78" i="2"/>
  <c r="E79" i="2"/>
  <c r="E80" i="2"/>
  <c r="E81" i="2"/>
  <c r="E82" i="2"/>
  <c r="E22" i="2"/>
  <c r="E23" i="2"/>
  <c r="E24" i="2"/>
  <c r="E25" i="2"/>
  <c r="E26" i="2"/>
  <c r="E31" i="2"/>
  <c r="E32" i="2"/>
  <c r="D74" i="2" l="1"/>
  <c r="C74" i="2"/>
  <c r="D51" i="2" l="1"/>
  <c r="D56" i="2" s="1"/>
  <c r="C51" i="2"/>
  <c r="C56" i="2" s="1"/>
  <c r="E77" i="2" l="1"/>
  <c r="E64" i="2"/>
  <c r="D96" i="2" l="1"/>
  <c r="C96" i="2"/>
  <c r="E94" i="2"/>
  <c r="E51" i="2"/>
  <c r="E68" i="2"/>
  <c r="E74" i="2"/>
  <c r="E86" i="2"/>
  <c r="E56" i="2"/>
  <c r="E96" i="2" l="1"/>
  <c r="E63" i="2"/>
  <c r="E62" i="2" l="1"/>
  <c r="E91" i="2"/>
  <c r="E90" i="2"/>
  <c r="E89" i="2"/>
  <c r="E71" i="2"/>
  <c r="E61" i="2"/>
  <c r="E60" i="2"/>
  <c r="E59" i="2"/>
  <c r="D16" i="2"/>
  <c r="D98" i="2" s="1"/>
  <c r="C16" i="2"/>
  <c r="C98" i="2" s="1"/>
  <c r="E14" i="2"/>
  <c r="E16" i="2" s="1"/>
  <c r="E21" i="2" l="1"/>
  <c r="E98" i="2" l="1"/>
</calcChain>
</file>

<file path=xl/sharedStrings.xml><?xml version="1.0" encoding="utf-8"?>
<sst xmlns="http://schemas.openxmlformats.org/spreadsheetml/2006/main" count="141" uniqueCount="87">
  <si>
    <t>Budapest Főváros VII. Kerület Erzsébetváros Önkormányzata</t>
  </si>
  <si>
    <t>Tartalék jogcíme</t>
  </si>
  <si>
    <t>ezer Ft</t>
  </si>
  <si>
    <t xml:space="preserve">Központilag kezelt ágazati feladatok </t>
  </si>
  <si>
    <t>Központilag kezelt közművelődési pályázatok és feladatok</t>
  </si>
  <si>
    <t xml:space="preserve">Központilag kezelt sport pályázatok és feladatok </t>
  </si>
  <si>
    <t>Erzsébetvárosi Civil Szervezetek Kerete</t>
  </si>
  <si>
    <t>Nemzetiségi Önkormányzatok kulturális kerete</t>
  </si>
  <si>
    <t>Kerületi egyházak támogatása</t>
  </si>
  <si>
    <t>Nyári táborok (pályázat)</t>
  </si>
  <si>
    <t>Központilag kezelt kerület-fejlesztési pályázatok és feladatok</t>
  </si>
  <si>
    <t>Központilag kezelt közrendvédelmi, környezetvédelmi pályázatok és feladatok</t>
  </si>
  <si>
    <t>Növényesítési pályázat</t>
  </si>
  <si>
    <t>Rendkívüli önkormányzati kiadások biztosítása</t>
  </si>
  <si>
    <t>Céltartalékok</t>
  </si>
  <si>
    <t>Általános tartalékok</t>
  </si>
  <si>
    <t>K</t>
  </si>
  <si>
    <t>Ö</t>
  </si>
  <si>
    <t>Általános tartalék</t>
  </si>
  <si>
    <t>Általános tartalék előirányzata összesen</t>
  </si>
  <si>
    <t>Pályázati önerő, pályázatok előkészítése</t>
  </si>
  <si>
    <t>Feladat típusa (K/Ö/Á)</t>
  </si>
  <si>
    <t>Tartalék előirányzat mindösszesen (6+7)</t>
  </si>
  <si>
    <t>Működési célra 
(K513. rovaton)</t>
  </si>
  <si>
    <t>Felhalmozási célra 
(K89. rovaton)</t>
  </si>
  <si>
    <t>Nyílászáró csere pályázat</t>
  </si>
  <si>
    <t>Rendkívüli káresemények kerete az Áht. 40. § (5) bekezdése szerint</t>
  </si>
  <si>
    <t>Tűzfalak alapfelületei előkészítése, bádogozás</t>
  </si>
  <si>
    <t>Tűzfalak művészeti értékű dekorálása</t>
  </si>
  <si>
    <t>Működési kiadások kerete</t>
  </si>
  <si>
    <t>Kulturális pályázati keret</t>
  </si>
  <si>
    <t>Közoktatási támogatások</t>
  </si>
  <si>
    <t>Oktatási, közművelődési és sporttámogatások</t>
  </si>
  <si>
    <t>Sportegyesületek és szövetségek támogatása</t>
  </si>
  <si>
    <t>Otthonvédelmi program (hevederzár 1.000 ezer Ft, CO érzékelő 3.000 ezer Ft)</t>
  </si>
  <si>
    <t>Címszám</t>
  </si>
  <si>
    <t>Bizottságokra átruházott felhasználási jogkörű céltartalékok előirányzata  összesen (7302+7303+7305+7306)</t>
  </si>
  <si>
    <t>Polgármesterre átruházott előirányzat-átcsoportosítási hatáskörű céltartalékok előirányzata összesen (7201+7203)</t>
  </si>
  <si>
    <t>Környezetvédelmi Alap</t>
  </si>
  <si>
    <t>Köznevelési intézmények karbantartási és készletbeszerzési feladatai</t>
  </si>
  <si>
    <t>Egészségügyi szolgáltatók támogatása</t>
  </si>
  <si>
    <t>Általános felújítási pályázat (kölcsön)</t>
  </si>
  <si>
    <t>Gázkizárt társasházi pályázat (kölcsön)</t>
  </si>
  <si>
    <t>Gázkizárt társasházi pályázat (támogatás)</t>
  </si>
  <si>
    <t>Önkormányzati karbantartási feladatok</t>
  </si>
  <si>
    <t>Kapufigyelő rendszer pályázat</t>
  </si>
  <si>
    <t>Társasházak teherhordó épületszerkezeteinek és épületgépészeti rendszereinek rendeltetését gátló javító munkái  (kölcsön)</t>
  </si>
  <si>
    <t>Társasházak teherhordó épületszerkezeteinek és épületgépészeti rendszereinek rendeltetését gátló javító munkái  (támogatás)</t>
  </si>
  <si>
    <t>2018. évi költségvetési tartalék előirányzatok</t>
  </si>
  <si>
    <t>Céltartalék 2018.</t>
  </si>
  <si>
    <t>Parkolás üzemeltetési feladatok</t>
  </si>
  <si>
    <t>Egyéb városüzemeltetési feladatok</t>
  </si>
  <si>
    <t>Környezet egészségügyi feladatok</t>
  </si>
  <si>
    <t>Tervezés (mély- és magasépítés)</t>
  </si>
  <si>
    <t>Nagycsaládosok és egyszülős családok nyári üdülési támogatása</t>
  </si>
  <si>
    <t>Bejárati kapuk és kapualjak felújítási pályázata (kölcsön)</t>
  </si>
  <si>
    <t>Központilag kezelt sport pályázatok és feladatok összesen (1+2)</t>
  </si>
  <si>
    <t>Tartalék előirányzat mindösszesen (7100 + 7200 + 7300)</t>
  </si>
  <si>
    <t>Óvodák működési többletkiadásai</t>
  </si>
  <si>
    <t>Járdafelújítások</t>
  </si>
  <si>
    <t>Gyalogátkelőhelyek</t>
  </si>
  <si>
    <t>Növényesítés</t>
  </si>
  <si>
    <t>Oszlopos virágtartók kihelyezése</t>
  </si>
  <si>
    <t>Erzsébetvárosi Cigány Nemzetiségi Önkormányzat 2018. évi programjainak támogatása</t>
  </si>
  <si>
    <t>Központilag kezelt közművelődési pályázatok és feladatok összesen (1+2+…+8)</t>
  </si>
  <si>
    <t>Király utca belső részén önkormányzati tulajdonban lévő üresen álló utcafronti nem lakás célú helyiségek üzletportáljainak rendbetétele, művészeti, közérdekű célú kialakítása</t>
  </si>
  <si>
    <t>Társasházak és 100 %-os önkormányzati tulajdonban lévő lakóépületek részére kerékpár tároló kialakítása</t>
  </si>
  <si>
    <t>Társasházak és 100%-os önkormányzati tulajdonban álló épületek részére hulladéktároló edények lakóépületen belüli szeparálására, esztétikai és közegészségügyi szempontból megfelelő helyének kialakítása</t>
  </si>
  <si>
    <t>Kerületi civilek eszközvásárlása</t>
  </si>
  <si>
    <t>Módosítás</t>
  </si>
  <si>
    <t>Működési 
célra 
(K513. rovaton)</t>
  </si>
  <si>
    <t>Felhalmozási 
célra 
(K89. rovaton)</t>
  </si>
  <si>
    <t>Tartalék 
előirányzat 
mindösszesen 
(6+7)</t>
  </si>
  <si>
    <t>Módosított előirányzat</t>
  </si>
  <si>
    <t>Tartalék előirányzat mindösszesen (9+10)</t>
  </si>
  <si>
    <t>Központilag kezelt kerület-fejlesztési pályázatok és feladatok összesen (1+2+…+8)</t>
  </si>
  <si>
    <t>Központilag kezelt közrendvédelmi, környezetvédelmi pályázatok és feladatok összesen (1+2+…+4)</t>
  </si>
  <si>
    <t>Kémény felújítások</t>
  </si>
  <si>
    <t>Szociális ágazati összevont pótlék szociális ágazatban dolgozók részére</t>
  </si>
  <si>
    <t>Egészségügyi kiegészítő pótlék</t>
  </si>
  <si>
    <t>Közoktatási, köznevelési, egyéb közfeladatok ellátása</t>
  </si>
  <si>
    <t>Környezetbarát csúszásmentesítő anyagok</t>
  </si>
  <si>
    <t xml:space="preserve">Előző évi elszámolás alapján költségvetési évben keletkező pótigény </t>
  </si>
  <si>
    <t>Intézmény-üzemeltetési támogatás</t>
  </si>
  <si>
    <t>Intézményi gyermekétkeztetés üzemeltetési támogatása</t>
  </si>
  <si>
    <t>Központilag kezelt ágazati feladatok összesen (1+2+…+29)</t>
  </si>
  <si>
    <t>Bölcsődei kiegészítő támogatás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</si>
</sst>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_);\(&quot;$&quot;#,##0.0000\)"/>
  </numFmts>
  <fonts count="7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b/>
      <sz val="36"/>
      <name val="Times New Roman"/>
      <family val="1"/>
      <charset val="238"/>
    </font>
    <font>
      <sz val="36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91">
    <xf numFmtId="0" fontId="0" fillId="0" borderId="0" xfId="0"/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horizontal="right" vertical="center"/>
    </xf>
    <xf numFmtId="3" fontId="6" fillId="0" borderId="10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3" fontId="6" fillId="0" borderId="5" xfId="0" applyNumberFormat="1" applyFont="1" applyFill="1" applyBorder="1" applyAlignment="1">
      <alignment horizontal="right" vertical="center"/>
    </xf>
    <xf numFmtId="3" fontId="6" fillId="0" borderId="8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center" vertical="center"/>
    </xf>
    <xf numFmtId="3" fontId="6" fillId="0" borderId="8" xfId="0" applyNumberFormat="1" applyFont="1" applyFill="1" applyBorder="1" applyAlignment="1">
      <alignment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/>
    </xf>
    <xf numFmtId="3" fontId="5" fillId="0" borderId="17" xfId="0" applyNumberFormat="1" applyFont="1" applyFill="1" applyBorder="1" applyAlignment="1">
      <alignment vertical="center"/>
    </xf>
    <xf numFmtId="3" fontId="5" fillId="0" borderId="31" xfId="0" applyNumberFormat="1" applyFont="1" applyFill="1" applyBorder="1" applyAlignment="1">
      <alignment horizontal="right" vertical="center"/>
    </xf>
    <xf numFmtId="3" fontId="5" fillId="0" borderId="18" xfId="0" applyNumberFormat="1" applyFont="1" applyFill="1" applyBorder="1" applyAlignment="1">
      <alignment horizontal="right" vertical="center"/>
    </xf>
    <xf numFmtId="3" fontId="6" fillId="0" borderId="30" xfId="0" applyNumberFormat="1" applyFont="1" applyFill="1" applyBorder="1" applyAlignment="1">
      <alignment horizontal="left" vertical="center"/>
    </xf>
    <xf numFmtId="0" fontId="5" fillId="0" borderId="12" xfId="0" applyFont="1" applyFill="1" applyBorder="1" applyAlignment="1">
      <alignment vertical="center"/>
    </xf>
    <xf numFmtId="3" fontId="5" fillId="0" borderId="8" xfId="0" applyNumberFormat="1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horizontal="right" vertical="center"/>
    </xf>
    <xf numFmtId="3" fontId="5" fillId="0" borderId="1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 wrapText="1"/>
    </xf>
    <xf numFmtId="3" fontId="6" fillId="0" borderId="19" xfId="0" applyNumberFormat="1" applyFont="1" applyFill="1" applyBorder="1" applyAlignment="1">
      <alignment horizontal="right" vertical="center"/>
    </xf>
    <xf numFmtId="3" fontId="6" fillId="0" borderId="36" xfId="0" applyNumberFormat="1" applyFont="1" applyFill="1" applyBorder="1" applyAlignment="1">
      <alignment horizontal="right" vertical="center"/>
    </xf>
    <xf numFmtId="3" fontId="6" fillId="0" borderId="37" xfId="0" applyNumberFormat="1" applyFont="1" applyFill="1" applyBorder="1" applyAlignment="1">
      <alignment horizontal="right" vertical="center"/>
    </xf>
    <xf numFmtId="3" fontId="6" fillId="0" borderId="34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 wrapText="1"/>
    </xf>
    <xf numFmtId="3" fontId="5" fillId="0" borderId="20" xfId="0" applyNumberFormat="1" applyFont="1" applyFill="1" applyBorder="1" applyAlignment="1">
      <alignment horizontal="right" vertical="center"/>
    </xf>
    <xf numFmtId="0" fontId="6" fillId="0" borderId="12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3" fontId="6" fillId="0" borderId="35" xfId="0" applyNumberFormat="1" applyFont="1" applyFill="1" applyBorder="1" applyAlignment="1">
      <alignment horizontal="right" vertical="center"/>
    </xf>
    <xf numFmtId="3" fontId="6" fillId="0" borderId="5" xfId="0" applyNumberFormat="1" applyFont="1" applyFill="1" applyBorder="1" applyAlignment="1">
      <alignment vertical="center"/>
    </xf>
    <xf numFmtId="0" fontId="6" fillId="0" borderId="14" xfId="0" applyFont="1" applyFill="1" applyBorder="1" applyAlignment="1">
      <alignment horizontal="center" vertical="center"/>
    </xf>
    <xf numFmtId="3" fontId="6" fillId="0" borderId="14" xfId="0" applyNumberFormat="1" applyFont="1" applyFill="1" applyBorder="1" applyAlignment="1">
      <alignment vertical="center"/>
    </xf>
    <xf numFmtId="3" fontId="5" fillId="0" borderId="33" xfId="0" applyNumberFormat="1" applyFont="1" applyFill="1" applyBorder="1" applyAlignment="1">
      <alignment horizontal="right" vertical="center"/>
    </xf>
    <xf numFmtId="3" fontId="5" fillId="0" borderId="16" xfId="0" applyNumberFormat="1" applyFont="1" applyFill="1" applyBorder="1" applyAlignment="1">
      <alignment horizontal="right" vertical="center"/>
    </xf>
    <xf numFmtId="3" fontId="6" fillId="0" borderId="3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3" fontId="5" fillId="0" borderId="5" xfId="0" applyNumberFormat="1" applyFont="1" applyFill="1" applyBorder="1" applyAlignment="1">
      <alignment horizontal="right" vertical="center"/>
    </xf>
    <xf numFmtId="3" fontId="5" fillId="0" borderId="25" xfId="0" applyNumberFormat="1" applyFont="1" applyFill="1" applyBorder="1" applyAlignment="1">
      <alignment horizontal="right" vertical="center"/>
    </xf>
    <xf numFmtId="3" fontId="5" fillId="0" borderId="17" xfId="0" applyNumberFormat="1" applyFont="1" applyFill="1" applyBorder="1" applyAlignment="1">
      <alignment horizontal="right" vertical="center"/>
    </xf>
    <xf numFmtId="3" fontId="5" fillId="0" borderId="31" xfId="0" applyNumberFormat="1" applyFont="1" applyFill="1" applyBorder="1" applyAlignment="1">
      <alignment vertical="center"/>
    </xf>
    <xf numFmtId="0" fontId="6" fillId="0" borderId="14" xfId="0" applyFont="1" applyFill="1" applyBorder="1" applyAlignment="1">
      <alignment horizontal="left" vertical="center"/>
    </xf>
    <xf numFmtId="3" fontId="6" fillId="0" borderId="4" xfId="0" applyNumberFormat="1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3" fontId="5" fillId="0" borderId="22" xfId="0" applyNumberFormat="1" applyFont="1" applyFill="1" applyBorder="1" applyAlignment="1">
      <alignment horizontal="right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left" vertical="center"/>
    </xf>
    <xf numFmtId="3" fontId="6" fillId="0" borderId="20" xfId="0" applyNumberFormat="1" applyFont="1" applyFill="1" applyBorder="1" applyAlignment="1">
      <alignment vertical="center"/>
    </xf>
    <xf numFmtId="0" fontId="6" fillId="0" borderId="14" xfId="0" applyFont="1" applyFill="1" applyBorder="1" applyAlignment="1">
      <alignment horizontal="left" vertical="center" wrapText="1"/>
    </xf>
    <xf numFmtId="3" fontId="6" fillId="0" borderId="39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6" fillId="0" borderId="40" xfId="0" applyFont="1" applyFill="1" applyBorder="1" applyAlignment="1">
      <alignment horizontal="center" vertical="center"/>
    </xf>
    <xf numFmtId="0" fontId="6" fillId="0" borderId="40" xfId="0" applyFont="1" applyFill="1" applyBorder="1" applyAlignment="1">
      <alignment horizontal="left" vertical="center" wrapText="1"/>
    </xf>
    <xf numFmtId="3" fontId="6" fillId="0" borderId="40" xfId="0" applyNumberFormat="1" applyFont="1" applyFill="1" applyBorder="1" applyAlignment="1">
      <alignment horizontal="right" vertical="center"/>
    </xf>
    <xf numFmtId="3" fontId="5" fillId="0" borderId="41" xfId="0" applyNumberFormat="1" applyFont="1" applyFill="1" applyBorder="1" applyAlignment="1">
      <alignment horizontal="right" vertical="center"/>
    </xf>
    <xf numFmtId="3" fontId="6" fillId="0" borderId="42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8"/>
  <sheetViews>
    <sheetView tabSelected="1" view="pageBreakPreview" topLeftCell="A61" zoomScale="25" zoomScaleNormal="75" zoomScaleSheetLayoutView="25" workbookViewId="0">
      <selection activeCell="E79" sqref="E79"/>
    </sheetView>
  </sheetViews>
  <sheetFormatPr defaultRowHeight="45.75" x14ac:dyDescent="0.2"/>
  <cols>
    <col min="1" max="1" width="31.85546875" style="1" customWidth="1"/>
    <col min="2" max="2" width="250.7109375" style="1" customWidth="1"/>
    <col min="3" max="11" width="78.5703125" style="1" customWidth="1"/>
    <col min="12" max="12" width="26" style="1" customWidth="1"/>
    <col min="13" max="16384" width="9.140625" style="1"/>
  </cols>
  <sheetData>
    <row r="1" spans="1:12" ht="55.5" customHeight="1" x14ac:dyDescent="0.2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ht="55.5" customHeight="1" x14ac:dyDescent="0.2">
      <c r="A2" s="72" t="s">
        <v>48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</row>
    <row r="3" spans="1:12" x14ac:dyDescent="0.2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</row>
    <row r="4" spans="1:12" x14ac:dyDescent="0.2">
      <c r="A4" s="66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</row>
    <row r="5" spans="1:12" ht="46.5" thickBot="1" x14ac:dyDescent="0.25">
      <c r="E5" s="2"/>
      <c r="F5" s="2"/>
      <c r="G5" s="2"/>
      <c r="H5" s="2"/>
      <c r="I5" s="2"/>
      <c r="J5" s="2"/>
      <c r="K5" s="2" t="s">
        <v>2</v>
      </c>
      <c r="L5" s="2"/>
    </row>
    <row r="6" spans="1:12" ht="59.25" customHeight="1" x14ac:dyDescent="0.2">
      <c r="A6" s="73" t="s">
        <v>35</v>
      </c>
      <c r="B6" s="73" t="s">
        <v>1</v>
      </c>
      <c r="C6" s="76" t="s">
        <v>49</v>
      </c>
      <c r="D6" s="77"/>
      <c r="E6" s="78"/>
      <c r="F6" s="88" t="s">
        <v>69</v>
      </c>
      <c r="G6" s="89"/>
      <c r="H6" s="90"/>
      <c r="I6" s="88" t="s">
        <v>73</v>
      </c>
      <c r="J6" s="89"/>
      <c r="K6" s="90"/>
      <c r="L6" s="73" t="s">
        <v>21</v>
      </c>
    </row>
    <row r="7" spans="1:12" ht="59.25" customHeight="1" x14ac:dyDescent="0.2">
      <c r="A7" s="74"/>
      <c r="B7" s="74"/>
      <c r="C7" s="79" t="s">
        <v>23</v>
      </c>
      <c r="D7" s="82" t="s">
        <v>24</v>
      </c>
      <c r="E7" s="85" t="s">
        <v>22</v>
      </c>
      <c r="F7" s="79" t="s">
        <v>70</v>
      </c>
      <c r="G7" s="82" t="s">
        <v>71</v>
      </c>
      <c r="H7" s="85" t="s">
        <v>72</v>
      </c>
      <c r="I7" s="79" t="s">
        <v>23</v>
      </c>
      <c r="J7" s="82" t="s">
        <v>24</v>
      </c>
      <c r="K7" s="85" t="s">
        <v>74</v>
      </c>
      <c r="L7" s="74"/>
    </row>
    <row r="8" spans="1:12" ht="59.25" customHeight="1" x14ac:dyDescent="0.2">
      <c r="A8" s="74"/>
      <c r="B8" s="74"/>
      <c r="C8" s="80"/>
      <c r="D8" s="83"/>
      <c r="E8" s="86"/>
      <c r="F8" s="80"/>
      <c r="G8" s="83"/>
      <c r="H8" s="86"/>
      <c r="I8" s="80"/>
      <c r="J8" s="83"/>
      <c r="K8" s="86"/>
      <c r="L8" s="74"/>
    </row>
    <row r="9" spans="1:12" ht="59.25" customHeight="1" x14ac:dyDescent="0.2">
      <c r="A9" s="75"/>
      <c r="B9" s="75"/>
      <c r="C9" s="81"/>
      <c r="D9" s="84"/>
      <c r="E9" s="87"/>
      <c r="F9" s="81"/>
      <c r="G9" s="84"/>
      <c r="H9" s="87"/>
      <c r="I9" s="81"/>
      <c r="J9" s="84"/>
      <c r="K9" s="87"/>
      <c r="L9" s="75"/>
    </row>
    <row r="10" spans="1:12" x14ac:dyDescent="0.2">
      <c r="A10" s="3">
        <v>1</v>
      </c>
      <c r="B10" s="3">
        <v>2</v>
      </c>
      <c r="C10" s="4">
        <v>6</v>
      </c>
      <c r="D10" s="5">
        <v>7</v>
      </c>
      <c r="E10" s="6">
        <v>8</v>
      </c>
      <c r="F10" s="4"/>
      <c r="G10" s="5"/>
      <c r="H10" s="6"/>
      <c r="I10" s="4"/>
      <c r="J10" s="5"/>
      <c r="K10" s="6"/>
      <c r="L10" s="7">
        <v>9</v>
      </c>
    </row>
    <row r="11" spans="1:12" x14ac:dyDescent="0.2">
      <c r="A11" s="8"/>
      <c r="B11" s="9"/>
      <c r="C11" s="10"/>
      <c r="D11" s="11"/>
      <c r="E11" s="12"/>
      <c r="F11" s="10"/>
      <c r="G11" s="11"/>
      <c r="H11" s="12"/>
      <c r="I11" s="10"/>
      <c r="J11" s="11"/>
      <c r="K11" s="12"/>
      <c r="L11" s="13"/>
    </row>
    <row r="12" spans="1:12" x14ac:dyDescent="0.2">
      <c r="A12" s="8"/>
      <c r="B12" s="9" t="s">
        <v>15</v>
      </c>
      <c r="C12" s="10"/>
      <c r="D12" s="11"/>
      <c r="E12" s="12"/>
      <c r="F12" s="10"/>
      <c r="G12" s="11"/>
      <c r="H12" s="12"/>
      <c r="I12" s="10"/>
      <c r="J12" s="11"/>
      <c r="K12" s="12"/>
      <c r="L12" s="13"/>
    </row>
    <row r="13" spans="1:12" x14ac:dyDescent="0.2">
      <c r="A13" s="8"/>
      <c r="B13" s="9"/>
      <c r="C13" s="10"/>
      <c r="D13" s="11"/>
      <c r="E13" s="12"/>
      <c r="F13" s="10"/>
      <c r="G13" s="11"/>
      <c r="H13" s="12"/>
      <c r="I13" s="10"/>
      <c r="J13" s="11"/>
      <c r="K13" s="12"/>
      <c r="L13" s="13"/>
    </row>
    <row r="14" spans="1:12" ht="45" customHeight="1" x14ac:dyDescent="0.2">
      <c r="A14" s="9">
        <v>7101</v>
      </c>
      <c r="B14" s="14" t="s">
        <v>18</v>
      </c>
      <c r="C14" s="15"/>
      <c r="D14" s="11">
        <v>10000</v>
      </c>
      <c r="E14" s="12">
        <f>SUM(C14:D14)</f>
        <v>10000</v>
      </c>
      <c r="F14" s="15"/>
      <c r="G14" s="11"/>
      <c r="H14" s="12">
        <f>SUM(F14:G14)</f>
        <v>0</v>
      </c>
      <c r="I14" s="16">
        <f>C14+F14</f>
        <v>0</v>
      </c>
      <c r="J14" s="11">
        <f>D14+G14</f>
        <v>10000</v>
      </c>
      <c r="K14" s="12">
        <f>SUM(I14:J14)</f>
        <v>10000</v>
      </c>
      <c r="L14" s="17" t="s">
        <v>16</v>
      </c>
    </row>
    <row r="15" spans="1:12" ht="46.5" thickBot="1" x14ac:dyDescent="0.25">
      <c r="A15" s="8"/>
      <c r="B15" s="9"/>
      <c r="C15" s="18"/>
      <c r="D15" s="11"/>
      <c r="E15" s="12"/>
      <c r="F15" s="18"/>
      <c r="G15" s="11"/>
      <c r="H15" s="12"/>
      <c r="I15" s="18"/>
      <c r="J15" s="11"/>
      <c r="K15" s="12"/>
      <c r="L15" s="13"/>
    </row>
    <row r="16" spans="1:12" s="25" customFormat="1" ht="46.5" thickBot="1" x14ac:dyDescent="0.25">
      <c r="A16" s="19">
        <v>7100</v>
      </c>
      <c r="B16" s="20" t="s">
        <v>19</v>
      </c>
      <c r="C16" s="21">
        <f>SUM(C14)</f>
        <v>0</v>
      </c>
      <c r="D16" s="22">
        <f>SUM(D14)</f>
        <v>10000</v>
      </c>
      <c r="E16" s="23">
        <f>SUM(E14)</f>
        <v>10000</v>
      </c>
      <c r="F16" s="21">
        <f>SUM(F13:F15)</f>
        <v>0</v>
      </c>
      <c r="G16" s="22">
        <f>SUM(G13:G15)</f>
        <v>0</v>
      </c>
      <c r="H16" s="23">
        <f>SUM(F16:G16)</f>
        <v>0</v>
      </c>
      <c r="I16" s="21">
        <f>SUM(I14:I15)</f>
        <v>0</v>
      </c>
      <c r="J16" s="22">
        <f>SUM(J14:J15)</f>
        <v>10000</v>
      </c>
      <c r="K16" s="23">
        <f>SUM(I16:J16)</f>
        <v>10000</v>
      </c>
      <c r="L16" s="24"/>
    </row>
    <row r="17" spans="1:12" s="29" customFormat="1" x14ac:dyDescent="0.2">
      <c r="A17" s="9"/>
      <c r="B17" s="14"/>
      <c r="C17" s="26"/>
      <c r="D17" s="27"/>
      <c r="E17" s="28"/>
      <c r="F17" s="26"/>
      <c r="G17" s="27"/>
      <c r="H17" s="28"/>
      <c r="I17" s="26"/>
      <c r="J17" s="27"/>
      <c r="K17" s="28"/>
      <c r="L17" s="13"/>
    </row>
    <row r="18" spans="1:12" s="29" customFormat="1" x14ac:dyDescent="0.2">
      <c r="A18" s="9"/>
      <c r="B18" s="9" t="s">
        <v>14</v>
      </c>
      <c r="C18" s="26"/>
      <c r="D18" s="27"/>
      <c r="E18" s="28"/>
      <c r="F18" s="26"/>
      <c r="G18" s="27"/>
      <c r="H18" s="28"/>
      <c r="I18" s="26"/>
      <c r="J18" s="27"/>
      <c r="K18" s="28"/>
      <c r="L18" s="13"/>
    </row>
    <row r="19" spans="1:12" s="29" customFormat="1" x14ac:dyDescent="0.2">
      <c r="A19" s="9"/>
      <c r="B19" s="14"/>
      <c r="C19" s="26"/>
      <c r="D19" s="27"/>
      <c r="E19" s="28"/>
      <c r="F19" s="26"/>
      <c r="G19" s="27"/>
      <c r="H19" s="28"/>
      <c r="I19" s="26"/>
      <c r="J19" s="27"/>
      <c r="K19" s="28"/>
      <c r="L19" s="13"/>
    </row>
    <row r="20" spans="1:12" x14ac:dyDescent="0.2">
      <c r="A20" s="9">
        <v>7201</v>
      </c>
      <c r="B20" s="14" t="s">
        <v>3</v>
      </c>
      <c r="C20" s="26"/>
      <c r="D20" s="27"/>
      <c r="E20" s="28"/>
      <c r="F20" s="26"/>
      <c r="G20" s="27"/>
      <c r="H20" s="28"/>
      <c r="I20" s="26"/>
      <c r="J20" s="27"/>
      <c r="K20" s="28"/>
      <c r="L20" s="13"/>
    </row>
    <row r="21" spans="1:12" ht="63.75" customHeight="1" x14ac:dyDescent="0.2">
      <c r="A21" s="8">
        <v>1</v>
      </c>
      <c r="B21" s="30" t="s">
        <v>13</v>
      </c>
      <c r="C21" s="15">
        <v>39713</v>
      </c>
      <c r="D21" s="31">
        <v>73486</v>
      </c>
      <c r="E21" s="28">
        <f>SUM(C21:D21)</f>
        <v>113199</v>
      </c>
      <c r="F21" s="15">
        <f>-2000-12600-12446-864-119-3966</f>
        <v>-31995</v>
      </c>
      <c r="G21" s="31">
        <f>-178-24-800-15000-19853</f>
        <v>-35855</v>
      </c>
      <c r="H21" s="28">
        <f>SUM(F21:G21)</f>
        <v>-67850</v>
      </c>
      <c r="I21" s="15">
        <f t="shared" ref="I21:I42" si="0">C21+F21</f>
        <v>7718</v>
      </c>
      <c r="J21" s="31">
        <f t="shared" ref="J21:J42" si="1">D21+G21</f>
        <v>37631</v>
      </c>
      <c r="K21" s="28">
        <f>SUM(I21:J21)</f>
        <v>45349</v>
      </c>
      <c r="L21" s="17" t="s">
        <v>16</v>
      </c>
    </row>
    <row r="22" spans="1:12" ht="63.75" customHeight="1" x14ac:dyDescent="0.2">
      <c r="A22" s="8">
        <v>2</v>
      </c>
      <c r="B22" s="30" t="s">
        <v>26</v>
      </c>
      <c r="C22" s="15">
        <v>10000</v>
      </c>
      <c r="D22" s="31">
        <v>69000</v>
      </c>
      <c r="E22" s="28">
        <f t="shared" ref="E22:E41" si="2">SUM(C22:D22)</f>
        <v>79000</v>
      </c>
      <c r="F22" s="15"/>
      <c r="G22" s="31">
        <f>-1000-20000</f>
        <v>-21000</v>
      </c>
      <c r="H22" s="28">
        <f t="shared" ref="H22:H48" si="3">SUM(F22:G22)</f>
        <v>-21000</v>
      </c>
      <c r="I22" s="15">
        <f t="shared" si="0"/>
        <v>10000</v>
      </c>
      <c r="J22" s="31">
        <f t="shared" si="1"/>
        <v>48000</v>
      </c>
      <c r="K22" s="28">
        <f t="shared" ref="K22:K42" si="4">SUM(I22:J22)</f>
        <v>58000</v>
      </c>
      <c r="L22" s="17" t="s">
        <v>16</v>
      </c>
    </row>
    <row r="23" spans="1:12" ht="63.75" customHeight="1" x14ac:dyDescent="0.2">
      <c r="A23" s="8">
        <v>3</v>
      </c>
      <c r="B23" s="30" t="s">
        <v>44</v>
      </c>
      <c r="C23" s="15">
        <v>30000</v>
      </c>
      <c r="D23" s="31"/>
      <c r="E23" s="28">
        <f t="shared" si="2"/>
        <v>30000</v>
      </c>
      <c r="F23" s="15">
        <v>-24000</v>
      </c>
      <c r="G23" s="31"/>
      <c r="H23" s="28">
        <f t="shared" si="3"/>
        <v>-24000</v>
      </c>
      <c r="I23" s="15">
        <f t="shared" si="0"/>
        <v>6000</v>
      </c>
      <c r="J23" s="31">
        <f t="shared" si="1"/>
        <v>0</v>
      </c>
      <c r="K23" s="28">
        <f t="shared" si="4"/>
        <v>6000</v>
      </c>
      <c r="L23" s="17" t="s">
        <v>16</v>
      </c>
    </row>
    <row r="24" spans="1:12" ht="63.75" customHeight="1" x14ac:dyDescent="0.2">
      <c r="A24" s="8">
        <v>4</v>
      </c>
      <c r="B24" s="30" t="s">
        <v>38</v>
      </c>
      <c r="C24" s="15">
        <v>4294</v>
      </c>
      <c r="D24" s="31"/>
      <c r="E24" s="28">
        <f t="shared" si="2"/>
        <v>4294</v>
      </c>
      <c r="F24" s="15"/>
      <c r="G24" s="31"/>
      <c r="H24" s="28">
        <f t="shared" si="3"/>
        <v>0</v>
      </c>
      <c r="I24" s="15">
        <f t="shared" si="0"/>
        <v>4294</v>
      </c>
      <c r="J24" s="31">
        <f t="shared" si="1"/>
        <v>0</v>
      </c>
      <c r="K24" s="28">
        <f t="shared" si="4"/>
        <v>4294</v>
      </c>
      <c r="L24" s="17" t="s">
        <v>16</v>
      </c>
    </row>
    <row r="25" spans="1:12" ht="63.75" customHeight="1" x14ac:dyDescent="0.2">
      <c r="A25" s="8">
        <v>5</v>
      </c>
      <c r="B25" s="30" t="s">
        <v>27</v>
      </c>
      <c r="C25" s="15"/>
      <c r="D25" s="31">
        <v>20000</v>
      </c>
      <c r="E25" s="28">
        <f t="shared" si="2"/>
        <v>20000</v>
      </c>
      <c r="F25" s="15"/>
      <c r="G25" s="31"/>
      <c r="H25" s="28">
        <f t="shared" si="3"/>
        <v>0</v>
      </c>
      <c r="I25" s="15">
        <f t="shared" si="0"/>
        <v>0</v>
      </c>
      <c r="J25" s="31">
        <f t="shared" si="1"/>
        <v>20000</v>
      </c>
      <c r="K25" s="28">
        <f t="shared" si="4"/>
        <v>20000</v>
      </c>
      <c r="L25" s="17" t="s">
        <v>16</v>
      </c>
    </row>
    <row r="26" spans="1:12" ht="63.75" customHeight="1" x14ac:dyDescent="0.2">
      <c r="A26" s="8">
        <v>6</v>
      </c>
      <c r="B26" s="30" t="s">
        <v>28</v>
      </c>
      <c r="C26" s="15"/>
      <c r="D26" s="31">
        <v>20000</v>
      </c>
      <c r="E26" s="28">
        <f t="shared" si="2"/>
        <v>20000</v>
      </c>
      <c r="F26" s="15"/>
      <c r="G26" s="31"/>
      <c r="H26" s="28">
        <f t="shared" si="3"/>
        <v>0</v>
      </c>
      <c r="I26" s="15">
        <f t="shared" si="0"/>
        <v>0</v>
      </c>
      <c r="J26" s="31">
        <f t="shared" si="1"/>
        <v>20000</v>
      </c>
      <c r="K26" s="28">
        <f t="shared" si="4"/>
        <v>20000</v>
      </c>
      <c r="L26" s="17" t="s">
        <v>16</v>
      </c>
    </row>
    <row r="27" spans="1:12" ht="63.75" customHeight="1" x14ac:dyDescent="0.2">
      <c r="A27" s="8">
        <v>7</v>
      </c>
      <c r="B27" s="30" t="s">
        <v>50</v>
      </c>
      <c r="C27" s="15">
        <v>48800</v>
      </c>
      <c r="D27" s="31"/>
      <c r="E27" s="28">
        <f t="shared" si="2"/>
        <v>48800</v>
      </c>
      <c r="F27" s="15">
        <v>-48800</v>
      </c>
      <c r="G27" s="31"/>
      <c r="H27" s="28">
        <f t="shared" si="3"/>
        <v>-48800</v>
      </c>
      <c r="I27" s="15">
        <f t="shared" si="0"/>
        <v>0</v>
      </c>
      <c r="J27" s="31">
        <f t="shared" si="1"/>
        <v>0</v>
      </c>
      <c r="K27" s="28">
        <f t="shared" si="4"/>
        <v>0</v>
      </c>
      <c r="L27" s="17" t="s">
        <v>16</v>
      </c>
    </row>
    <row r="28" spans="1:12" ht="63.75" customHeight="1" x14ac:dyDescent="0.2">
      <c r="A28" s="8">
        <v>8</v>
      </c>
      <c r="B28" s="30" t="s">
        <v>51</v>
      </c>
      <c r="C28" s="15">
        <v>18950</v>
      </c>
      <c r="D28" s="31"/>
      <c r="E28" s="28">
        <f t="shared" si="2"/>
        <v>18950</v>
      </c>
      <c r="F28" s="15">
        <f>-10033-5000</f>
        <v>-15033</v>
      </c>
      <c r="G28" s="31"/>
      <c r="H28" s="28">
        <f t="shared" si="3"/>
        <v>-15033</v>
      </c>
      <c r="I28" s="15">
        <f t="shared" si="0"/>
        <v>3917</v>
      </c>
      <c r="J28" s="31">
        <f t="shared" si="1"/>
        <v>0</v>
      </c>
      <c r="K28" s="28">
        <f t="shared" si="4"/>
        <v>3917</v>
      </c>
      <c r="L28" s="17" t="s">
        <v>16</v>
      </c>
    </row>
    <row r="29" spans="1:12" ht="63.75" customHeight="1" x14ac:dyDescent="0.2">
      <c r="A29" s="8">
        <v>9</v>
      </c>
      <c r="B29" s="30" t="s">
        <v>52</v>
      </c>
      <c r="C29" s="15">
        <v>20000</v>
      </c>
      <c r="D29" s="31"/>
      <c r="E29" s="28">
        <f t="shared" si="2"/>
        <v>20000</v>
      </c>
      <c r="F29" s="15">
        <v>-12427</v>
      </c>
      <c r="G29" s="31"/>
      <c r="H29" s="28">
        <f t="shared" si="3"/>
        <v>-12427</v>
      </c>
      <c r="I29" s="15">
        <f t="shared" si="0"/>
        <v>7573</v>
      </c>
      <c r="J29" s="31">
        <f t="shared" si="1"/>
        <v>0</v>
      </c>
      <c r="K29" s="28">
        <f t="shared" si="4"/>
        <v>7573</v>
      </c>
      <c r="L29" s="17" t="s">
        <v>16</v>
      </c>
    </row>
    <row r="30" spans="1:12" ht="63.75" customHeight="1" x14ac:dyDescent="0.2">
      <c r="A30" s="8">
        <v>10</v>
      </c>
      <c r="B30" s="30" t="s">
        <v>53</v>
      </c>
      <c r="C30" s="15"/>
      <c r="D30" s="31">
        <v>62530</v>
      </c>
      <c r="E30" s="28">
        <f t="shared" si="2"/>
        <v>62530</v>
      </c>
      <c r="F30" s="15"/>
      <c r="G30" s="31">
        <f>-3940-10033-6858-7245</f>
        <v>-28076</v>
      </c>
      <c r="H30" s="28">
        <f t="shared" si="3"/>
        <v>-28076</v>
      </c>
      <c r="I30" s="15">
        <f t="shared" si="0"/>
        <v>0</v>
      </c>
      <c r="J30" s="31">
        <f t="shared" si="1"/>
        <v>34454</v>
      </c>
      <c r="K30" s="28">
        <f t="shared" si="4"/>
        <v>34454</v>
      </c>
      <c r="L30" s="17" t="s">
        <v>16</v>
      </c>
    </row>
    <row r="31" spans="1:12" ht="63.75" customHeight="1" x14ac:dyDescent="0.2">
      <c r="A31" s="8">
        <v>11</v>
      </c>
      <c r="B31" s="30" t="s">
        <v>29</v>
      </c>
      <c r="C31" s="15">
        <v>30000</v>
      </c>
      <c r="D31" s="31"/>
      <c r="E31" s="28">
        <f t="shared" si="2"/>
        <v>30000</v>
      </c>
      <c r="F31" s="15">
        <f>-14985-9430</f>
        <v>-24415</v>
      </c>
      <c r="G31" s="31"/>
      <c r="H31" s="28">
        <f t="shared" si="3"/>
        <v>-24415</v>
      </c>
      <c r="I31" s="15">
        <f t="shared" si="0"/>
        <v>5585</v>
      </c>
      <c r="J31" s="31">
        <f t="shared" si="1"/>
        <v>0</v>
      </c>
      <c r="K31" s="28">
        <f t="shared" si="4"/>
        <v>5585</v>
      </c>
      <c r="L31" s="17" t="s">
        <v>16</v>
      </c>
    </row>
    <row r="32" spans="1:12" ht="63.75" customHeight="1" x14ac:dyDescent="0.2">
      <c r="A32" s="8">
        <v>12</v>
      </c>
      <c r="B32" s="30" t="s">
        <v>39</v>
      </c>
      <c r="C32" s="15">
        <v>0</v>
      </c>
      <c r="D32" s="31"/>
      <c r="E32" s="28">
        <f t="shared" si="2"/>
        <v>0</v>
      </c>
      <c r="F32" s="15"/>
      <c r="G32" s="31"/>
      <c r="H32" s="28">
        <f t="shared" si="3"/>
        <v>0</v>
      </c>
      <c r="I32" s="15">
        <f t="shared" si="0"/>
        <v>0</v>
      </c>
      <c r="J32" s="31">
        <f t="shared" si="1"/>
        <v>0</v>
      </c>
      <c r="K32" s="28">
        <f t="shared" si="4"/>
        <v>0</v>
      </c>
      <c r="L32" s="17" t="s">
        <v>16</v>
      </c>
    </row>
    <row r="33" spans="1:12" ht="63.75" customHeight="1" x14ac:dyDescent="0.2">
      <c r="A33" s="8">
        <v>13</v>
      </c>
      <c r="B33" s="30" t="s">
        <v>80</v>
      </c>
      <c r="C33" s="15">
        <v>47500</v>
      </c>
      <c r="D33" s="31"/>
      <c r="E33" s="28">
        <f t="shared" si="2"/>
        <v>47500</v>
      </c>
      <c r="F33" s="15">
        <v>-24000</v>
      </c>
      <c r="G33" s="31"/>
      <c r="H33" s="28">
        <f t="shared" si="3"/>
        <v>-24000</v>
      </c>
      <c r="I33" s="15">
        <f>C33+F33</f>
        <v>23500</v>
      </c>
      <c r="J33" s="31">
        <f>D33+G33</f>
        <v>0</v>
      </c>
      <c r="K33" s="28">
        <f>SUM(I33:J33)</f>
        <v>23500</v>
      </c>
      <c r="L33" s="17" t="s">
        <v>16</v>
      </c>
    </row>
    <row r="34" spans="1:12" ht="63.75" customHeight="1" x14ac:dyDescent="0.2">
      <c r="A34" s="8">
        <v>14</v>
      </c>
      <c r="B34" s="30" t="s">
        <v>33</v>
      </c>
      <c r="C34" s="15">
        <v>13000</v>
      </c>
      <c r="D34" s="31"/>
      <c r="E34" s="28">
        <f t="shared" si="2"/>
        <v>13000</v>
      </c>
      <c r="F34" s="15">
        <f>-1700-350-850</f>
        <v>-2900</v>
      </c>
      <c r="G34" s="31"/>
      <c r="H34" s="28">
        <f t="shared" si="3"/>
        <v>-2900</v>
      </c>
      <c r="I34" s="15">
        <f t="shared" si="0"/>
        <v>10100</v>
      </c>
      <c r="J34" s="31">
        <f t="shared" si="1"/>
        <v>0</v>
      </c>
      <c r="K34" s="28">
        <f t="shared" si="4"/>
        <v>10100</v>
      </c>
      <c r="L34" s="17" t="s">
        <v>16</v>
      </c>
    </row>
    <row r="35" spans="1:12" ht="63.75" customHeight="1" x14ac:dyDescent="0.2">
      <c r="A35" s="8">
        <v>15</v>
      </c>
      <c r="B35" s="30" t="s">
        <v>58</v>
      </c>
      <c r="C35" s="15">
        <v>172</v>
      </c>
      <c r="D35" s="31"/>
      <c r="E35" s="28">
        <f t="shared" si="2"/>
        <v>172</v>
      </c>
      <c r="F35" s="15"/>
      <c r="G35" s="31"/>
      <c r="H35" s="28">
        <f t="shared" si="3"/>
        <v>0</v>
      </c>
      <c r="I35" s="15">
        <f t="shared" si="0"/>
        <v>172</v>
      </c>
      <c r="J35" s="31">
        <f t="shared" si="1"/>
        <v>0</v>
      </c>
      <c r="K35" s="28">
        <f t="shared" si="4"/>
        <v>172</v>
      </c>
      <c r="L35" s="17" t="s">
        <v>16</v>
      </c>
    </row>
    <row r="36" spans="1:12" ht="63.75" customHeight="1" x14ac:dyDescent="0.2">
      <c r="A36" s="8">
        <v>16</v>
      </c>
      <c r="B36" s="30" t="s">
        <v>59</v>
      </c>
      <c r="C36" s="15"/>
      <c r="D36" s="31">
        <v>98700</v>
      </c>
      <c r="E36" s="28">
        <f t="shared" si="2"/>
        <v>98700</v>
      </c>
      <c r="F36" s="15"/>
      <c r="G36" s="31">
        <f>-16000-18500</f>
        <v>-34500</v>
      </c>
      <c r="H36" s="28">
        <f t="shared" si="3"/>
        <v>-34500</v>
      </c>
      <c r="I36" s="15">
        <f t="shared" si="0"/>
        <v>0</v>
      </c>
      <c r="J36" s="31">
        <f t="shared" si="1"/>
        <v>64200</v>
      </c>
      <c r="K36" s="28">
        <f t="shared" si="4"/>
        <v>64200</v>
      </c>
      <c r="L36" s="17" t="s">
        <v>16</v>
      </c>
    </row>
    <row r="37" spans="1:12" ht="63.75" customHeight="1" x14ac:dyDescent="0.2">
      <c r="A37" s="8">
        <v>17</v>
      </c>
      <c r="B37" s="30" t="s">
        <v>77</v>
      </c>
      <c r="C37" s="15"/>
      <c r="D37" s="31">
        <v>3582</v>
      </c>
      <c r="E37" s="28">
        <f t="shared" si="2"/>
        <v>3582</v>
      </c>
      <c r="F37" s="15"/>
      <c r="G37" s="31">
        <v>-3582</v>
      </c>
      <c r="H37" s="28">
        <f t="shared" si="3"/>
        <v>-3582</v>
      </c>
      <c r="I37" s="15">
        <f>C37+F37</f>
        <v>0</v>
      </c>
      <c r="J37" s="31">
        <f>D37+G37</f>
        <v>0</v>
      </c>
      <c r="K37" s="28">
        <f>SUM(I37:J37)</f>
        <v>0</v>
      </c>
      <c r="L37" s="17" t="s">
        <v>16</v>
      </c>
    </row>
    <row r="38" spans="1:12" ht="63.75" customHeight="1" x14ac:dyDescent="0.2">
      <c r="A38" s="8">
        <v>18</v>
      </c>
      <c r="B38" s="30" t="s">
        <v>60</v>
      </c>
      <c r="C38" s="15"/>
      <c r="D38" s="31">
        <v>31115</v>
      </c>
      <c r="E38" s="28">
        <f t="shared" si="2"/>
        <v>31115</v>
      </c>
      <c r="F38" s="15"/>
      <c r="G38" s="31"/>
      <c r="H38" s="28">
        <f t="shared" si="3"/>
        <v>0</v>
      </c>
      <c r="I38" s="15">
        <f t="shared" si="0"/>
        <v>0</v>
      </c>
      <c r="J38" s="31">
        <f t="shared" si="1"/>
        <v>31115</v>
      </c>
      <c r="K38" s="28">
        <f t="shared" si="4"/>
        <v>31115</v>
      </c>
      <c r="L38" s="17" t="s">
        <v>16</v>
      </c>
    </row>
    <row r="39" spans="1:12" ht="63.75" customHeight="1" x14ac:dyDescent="0.2">
      <c r="A39" s="8">
        <v>19</v>
      </c>
      <c r="B39" s="30" t="s">
        <v>61</v>
      </c>
      <c r="C39" s="15"/>
      <c r="D39" s="31">
        <v>25400</v>
      </c>
      <c r="E39" s="28">
        <f t="shared" si="2"/>
        <v>25400</v>
      </c>
      <c r="F39" s="15"/>
      <c r="G39" s="31">
        <f>-2253-23147</f>
        <v>-25400</v>
      </c>
      <c r="H39" s="28">
        <f t="shared" si="3"/>
        <v>-25400</v>
      </c>
      <c r="I39" s="15">
        <f t="shared" si="0"/>
        <v>0</v>
      </c>
      <c r="J39" s="31">
        <f t="shared" si="1"/>
        <v>0</v>
      </c>
      <c r="K39" s="28">
        <f t="shared" si="4"/>
        <v>0</v>
      </c>
      <c r="L39" s="17" t="s">
        <v>16</v>
      </c>
    </row>
    <row r="40" spans="1:12" ht="63.75" customHeight="1" x14ac:dyDescent="0.2">
      <c r="A40" s="8">
        <v>20</v>
      </c>
      <c r="B40" s="30" t="s">
        <v>62</v>
      </c>
      <c r="C40" s="15"/>
      <c r="D40" s="31">
        <f>19050+3000</f>
        <v>22050</v>
      </c>
      <c r="E40" s="28">
        <f t="shared" si="2"/>
        <v>22050</v>
      </c>
      <c r="F40" s="15"/>
      <c r="G40" s="31"/>
      <c r="H40" s="28">
        <f t="shared" si="3"/>
        <v>0</v>
      </c>
      <c r="I40" s="15">
        <f t="shared" si="0"/>
        <v>0</v>
      </c>
      <c r="J40" s="31">
        <f t="shared" si="1"/>
        <v>22050</v>
      </c>
      <c r="K40" s="28">
        <f t="shared" si="4"/>
        <v>22050</v>
      </c>
      <c r="L40" s="17" t="s">
        <v>16</v>
      </c>
    </row>
    <row r="41" spans="1:12" ht="63.75" customHeight="1" x14ac:dyDescent="0.2">
      <c r="A41" s="8">
        <v>21</v>
      </c>
      <c r="B41" s="30" t="s">
        <v>31</v>
      </c>
      <c r="C41" s="15">
        <v>25500</v>
      </c>
      <c r="D41" s="31"/>
      <c r="E41" s="28">
        <f t="shared" si="2"/>
        <v>25500</v>
      </c>
      <c r="F41" s="15">
        <v>-5500</v>
      </c>
      <c r="G41" s="31"/>
      <c r="H41" s="28">
        <f t="shared" si="3"/>
        <v>-5500</v>
      </c>
      <c r="I41" s="15">
        <f t="shared" si="0"/>
        <v>20000</v>
      </c>
      <c r="J41" s="31">
        <f t="shared" si="1"/>
        <v>0</v>
      </c>
      <c r="K41" s="28">
        <f t="shared" si="4"/>
        <v>20000</v>
      </c>
      <c r="L41" s="17" t="s">
        <v>16</v>
      </c>
    </row>
    <row r="42" spans="1:12" ht="137.25" x14ac:dyDescent="0.2">
      <c r="A42" s="8">
        <v>22</v>
      </c>
      <c r="B42" s="30" t="s">
        <v>65</v>
      </c>
      <c r="C42" s="15"/>
      <c r="D42" s="31">
        <v>3000</v>
      </c>
      <c r="E42" s="28">
        <f>SUM(C42:D42)</f>
        <v>3000</v>
      </c>
      <c r="F42" s="15"/>
      <c r="G42" s="31"/>
      <c r="H42" s="28">
        <f t="shared" si="3"/>
        <v>0</v>
      </c>
      <c r="I42" s="15">
        <f t="shared" si="0"/>
        <v>0</v>
      </c>
      <c r="J42" s="31">
        <f t="shared" si="1"/>
        <v>3000</v>
      </c>
      <c r="K42" s="28">
        <f t="shared" si="4"/>
        <v>3000</v>
      </c>
      <c r="L42" s="17" t="s">
        <v>16</v>
      </c>
    </row>
    <row r="43" spans="1:12" ht="69.75" customHeight="1" x14ac:dyDescent="0.2">
      <c r="A43" s="8">
        <v>23</v>
      </c>
      <c r="B43" s="30" t="s">
        <v>78</v>
      </c>
      <c r="C43" s="15">
        <v>1</v>
      </c>
      <c r="D43" s="31"/>
      <c r="E43" s="28">
        <f>SUM(C43:D43)</f>
        <v>1</v>
      </c>
      <c r="F43" s="15">
        <f>7502+7140+7140-21783</f>
        <v>-1</v>
      </c>
      <c r="G43" s="31"/>
      <c r="H43" s="28">
        <f t="shared" si="3"/>
        <v>-1</v>
      </c>
      <c r="I43" s="15">
        <f t="shared" ref="I43:J49" si="5">C43+F43</f>
        <v>0</v>
      </c>
      <c r="J43" s="31">
        <f t="shared" si="5"/>
        <v>0</v>
      </c>
      <c r="K43" s="28">
        <f>SUM(I43:J43)</f>
        <v>0</v>
      </c>
      <c r="L43" s="17" t="s">
        <v>16</v>
      </c>
    </row>
    <row r="44" spans="1:12" ht="66.75" customHeight="1" x14ac:dyDescent="0.2">
      <c r="A44" s="8">
        <v>24</v>
      </c>
      <c r="B44" s="30" t="s">
        <v>79</v>
      </c>
      <c r="C44" s="15">
        <v>1</v>
      </c>
      <c r="D44" s="31"/>
      <c r="E44" s="28">
        <f>SUM(C44:D44)</f>
        <v>1</v>
      </c>
      <c r="F44" s="15">
        <f>181+181+181-544</f>
        <v>-1</v>
      </c>
      <c r="G44" s="31"/>
      <c r="H44" s="28">
        <f t="shared" si="3"/>
        <v>-1</v>
      </c>
      <c r="I44" s="15">
        <f t="shared" si="5"/>
        <v>0</v>
      </c>
      <c r="J44" s="31">
        <f t="shared" si="5"/>
        <v>0</v>
      </c>
      <c r="K44" s="28">
        <f>SUM(I44:J44)</f>
        <v>0</v>
      </c>
      <c r="L44" s="17" t="s">
        <v>16</v>
      </c>
    </row>
    <row r="45" spans="1:12" ht="66.75" customHeight="1" x14ac:dyDescent="0.2">
      <c r="A45" s="8">
        <v>25</v>
      </c>
      <c r="B45" s="30" t="s">
        <v>83</v>
      </c>
      <c r="C45" s="15"/>
      <c r="D45" s="31"/>
      <c r="E45" s="28">
        <f t="shared" ref="E45:E47" si="6">SUM(C45:D45)</f>
        <v>0</v>
      </c>
      <c r="F45" s="15">
        <v>24231</v>
      </c>
      <c r="G45" s="31"/>
      <c r="H45" s="28">
        <f t="shared" si="3"/>
        <v>24231</v>
      </c>
      <c r="I45" s="15">
        <f t="shared" ref="I45" si="7">C45+F45</f>
        <v>24231</v>
      </c>
      <c r="J45" s="31">
        <f t="shared" ref="J45" si="8">D45+G45</f>
        <v>0</v>
      </c>
      <c r="K45" s="28">
        <f t="shared" ref="K45:K46" si="9">SUM(I45:J45)</f>
        <v>24231</v>
      </c>
      <c r="L45" s="17" t="s">
        <v>16</v>
      </c>
    </row>
    <row r="46" spans="1:12" ht="66.75" customHeight="1" x14ac:dyDescent="0.2">
      <c r="A46" s="8">
        <v>26</v>
      </c>
      <c r="B46" s="30" t="s">
        <v>84</v>
      </c>
      <c r="C46" s="15"/>
      <c r="D46" s="31"/>
      <c r="E46" s="28">
        <f t="shared" si="6"/>
        <v>0</v>
      </c>
      <c r="F46" s="15">
        <v>15105</v>
      </c>
      <c r="G46" s="31"/>
      <c r="H46" s="28">
        <f t="shared" si="3"/>
        <v>15105</v>
      </c>
      <c r="I46" s="15">
        <f t="shared" ref="I46" si="10">C46+F46</f>
        <v>15105</v>
      </c>
      <c r="J46" s="31">
        <f t="shared" ref="J46" si="11">D46+G46</f>
        <v>0</v>
      </c>
      <c r="K46" s="28">
        <f t="shared" si="9"/>
        <v>15105</v>
      </c>
      <c r="L46" s="17" t="s">
        <v>16</v>
      </c>
    </row>
    <row r="47" spans="1:12" ht="66.75" customHeight="1" x14ac:dyDescent="0.2">
      <c r="A47" s="8">
        <v>27</v>
      </c>
      <c r="B47" s="30" t="s">
        <v>86</v>
      </c>
      <c r="C47" s="15"/>
      <c r="D47" s="31"/>
      <c r="E47" s="28">
        <f t="shared" si="6"/>
        <v>0</v>
      </c>
      <c r="F47" s="15">
        <v>58029</v>
      </c>
      <c r="G47" s="31"/>
      <c r="H47" s="28">
        <f t="shared" si="3"/>
        <v>58029</v>
      </c>
      <c r="I47" s="15">
        <f t="shared" ref="I47" si="12">C47+F47</f>
        <v>58029</v>
      </c>
      <c r="J47" s="31">
        <f t="shared" ref="J47" si="13">D47+G47</f>
        <v>0</v>
      </c>
      <c r="K47" s="28">
        <f t="shared" ref="K47" si="14">SUM(I47:J47)</f>
        <v>58029</v>
      </c>
      <c r="L47" s="17" t="s">
        <v>16</v>
      </c>
    </row>
    <row r="48" spans="1:12" ht="66.75" customHeight="1" x14ac:dyDescent="0.2">
      <c r="A48" s="8">
        <v>28</v>
      </c>
      <c r="B48" s="30" t="s">
        <v>82</v>
      </c>
      <c r="C48" s="15"/>
      <c r="D48" s="31"/>
      <c r="E48" s="28">
        <f>SUM(C48:D48)</f>
        <v>0</v>
      </c>
      <c r="F48" s="15">
        <v>2654</v>
      </c>
      <c r="G48" s="31"/>
      <c r="H48" s="28">
        <f t="shared" si="3"/>
        <v>2654</v>
      </c>
      <c r="I48" s="15">
        <f t="shared" ref="I48" si="15">C48+F48</f>
        <v>2654</v>
      </c>
      <c r="J48" s="31">
        <f t="shared" ref="J48" si="16">D48+G48</f>
        <v>0</v>
      </c>
      <c r="K48" s="28">
        <f>SUM(I48:J48)</f>
        <v>2654</v>
      </c>
      <c r="L48" s="17" t="s">
        <v>16</v>
      </c>
    </row>
    <row r="49" spans="1:16" ht="66.75" customHeight="1" x14ac:dyDescent="0.2">
      <c r="A49" s="8">
        <v>29</v>
      </c>
      <c r="B49" s="30" t="s">
        <v>81</v>
      </c>
      <c r="C49" s="15">
        <v>5000</v>
      </c>
      <c r="D49" s="31"/>
      <c r="E49" s="28"/>
      <c r="F49" s="15"/>
      <c r="G49" s="31"/>
      <c r="H49" s="28">
        <f>SUM(F49:G49)</f>
        <v>0</v>
      </c>
      <c r="I49" s="15">
        <f t="shared" si="5"/>
        <v>5000</v>
      </c>
      <c r="J49" s="31">
        <f t="shared" si="5"/>
        <v>0</v>
      </c>
      <c r="K49" s="28">
        <f>SUM(I49:J49)</f>
        <v>5000</v>
      </c>
      <c r="L49" s="17" t="s">
        <v>16</v>
      </c>
    </row>
    <row r="50" spans="1:16" ht="46.5" thickBot="1" x14ac:dyDescent="0.25">
      <c r="A50" s="8"/>
      <c r="B50" s="30"/>
      <c r="C50" s="32"/>
      <c r="D50" s="33"/>
      <c r="E50" s="28"/>
      <c r="F50" s="32"/>
      <c r="G50" s="33"/>
      <c r="H50" s="28"/>
      <c r="I50" s="32"/>
      <c r="J50" s="33"/>
      <c r="K50" s="28"/>
      <c r="L50" s="17"/>
    </row>
    <row r="51" spans="1:16" s="25" customFormat="1" ht="46.5" thickBot="1" x14ac:dyDescent="0.25">
      <c r="A51" s="19">
        <v>7201</v>
      </c>
      <c r="B51" s="20" t="s">
        <v>85</v>
      </c>
      <c r="C51" s="21">
        <f>SUM(C20:C50)</f>
        <v>292931</v>
      </c>
      <c r="D51" s="22">
        <f>SUM(D20:D50)</f>
        <v>428863</v>
      </c>
      <c r="E51" s="23">
        <f>SUM(C51:D51)</f>
        <v>721794</v>
      </c>
      <c r="F51" s="21">
        <f>SUM(F21:F50)</f>
        <v>-89053</v>
      </c>
      <c r="G51" s="22">
        <f>SUM(G21:G50)</f>
        <v>-148413</v>
      </c>
      <c r="H51" s="23">
        <f>SUM(F51:G51)</f>
        <v>-237466</v>
      </c>
      <c r="I51" s="21">
        <f>SUM(I21:I50)</f>
        <v>203878</v>
      </c>
      <c r="J51" s="22">
        <f>SUM(J21:J50)</f>
        <v>280450</v>
      </c>
      <c r="K51" s="23">
        <f>SUM(I51:J51)</f>
        <v>484328</v>
      </c>
      <c r="L51" s="24"/>
    </row>
    <row r="52" spans="1:16" x14ac:dyDescent="0.2">
      <c r="A52" s="8"/>
      <c r="B52" s="30"/>
      <c r="C52" s="34"/>
      <c r="D52" s="31"/>
      <c r="E52" s="28"/>
      <c r="F52" s="34"/>
      <c r="G52" s="31"/>
      <c r="H52" s="28"/>
      <c r="I52" s="34"/>
      <c r="J52" s="31"/>
      <c r="K52" s="28"/>
      <c r="L52" s="13"/>
    </row>
    <row r="53" spans="1:16" x14ac:dyDescent="0.2">
      <c r="A53" s="9">
        <v>7203</v>
      </c>
      <c r="B53" s="35" t="s">
        <v>20</v>
      </c>
      <c r="C53" s="26"/>
      <c r="D53" s="27"/>
      <c r="E53" s="28"/>
      <c r="F53" s="26"/>
      <c r="G53" s="27"/>
      <c r="H53" s="28"/>
      <c r="I53" s="26"/>
      <c r="J53" s="27"/>
      <c r="K53" s="28"/>
      <c r="L53" s="13"/>
    </row>
    <row r="54" spans="1:16" ht="45" customHeight="1" x14ac:dyDescent="0.2">
      <c r="A54" s="8">
        <v>1</v>
      </c>
      <c r="B54" s="30" t="s">
        <v>20</v>
      </c>
      <c r="C54" s="18"/>
      <c r="D54" s="11">
        <f>200000-50000</f>
        <v>150000</v>
      </c>
      <c r="E54" s="28">
        <f>SUM(C54:D54)</f>
        <v>150000</v>
      </c>
      <c r="F54" s="18"/>
      <c r="G54" s="11">
        <v>-150000</v>
      </c>
      <c r="H54" s="28"/>
      <c r="I54" s="18">
        <f>C54+F54</f>
        <v>0</v>
      </c>
      <c r="J54" s="11">
        <f>D54+G54</f>
        <v>0</v>
      </c>
      <c r="K54" s="28">
        <f>SUM(I54:J54)</f>
        <v>0</v>
      </c>
      <c r="L54" s="17" t="s">
        <v>16</v>
      </c>
    </row>
    <row r="55" spans="1:16" ht="46.5" thickBot="1" x14ac:dyDescent="0.25">
      <c r="A55" s="8"/>
      <c r="B55" s="36"/>
      <c r="C55" s="18"/>
      <c r="D55" s="27"/>
      <c r="E55" s="28"/>
      <c r="F55" s="18"/>
      <c r="G55" s="27"/>
      <c r="H55" s="28"/>
      <c r="I55" s="18"/>
      <c r="J55" s="27"/>
      <c r="K55" s="28"/>
      <c r="L55" s="13"/>
    </row>
    <row r="56" spans="1:16" s="40" customFormat="1" ht="90.75" thickBot="1" x14ac:dyDescent="0.25">
      <c r="A56" s="37">
        <v>7200</v>
      </c>
      <c r="B56" s="38" t="s">
        <v>37</v>
      </c>
      <c r="C56" s="53">
        <f>C51+C54</f>
        <v>292931</v>
      </c>
      <c r="D56" s="22">
        <f>D51+D54</f>
        <v>578863</v>
      </c>
      <c r="E56" s="23">
        <f>SUM(C56:D56)</f>
        <v>871794</v>
      </c>
      <c r="F56" s="53">
        <f>F51+F54</f>
        <v>-89053</v>
      </c>
      <c r="G56" s="22">
        <f>G51+G54</f>
        <v>-298413</v>
      </c>
      <c r="H56" s="23">
        <f>SUM(F56:G56)</f>
        <v>-387466</v>
      </c>
      <c r="I56" s="53">
        <f>I51+I54</f>
        <v>203878</v>
      </c>
      <c r="J56" s="22">
        <f>J51+J54</f>
        <v>280450</v>
      </c>
      <c r="K56" s="23">
        <f>SUM(I56:J56)</f>
        <v>484328</v>
      </c>
      <c r="L56" s="24"/>
    </row>
    <row r="57" spans="1:16" x14ac:dyDescent="0.2">
      <c r="A57" s="44"/>
      <c r="B57" s="64"/>
      <c r="C57" s="34"/>
      <c r="D57" s="65"/>
      <c r="E57" s="47"/>
      <c r="F57" s="34"/>
      <c r="G57" s="65"/>
      <c r="H57" s="47"/>
      <c r="I57" s="34"/>
      <c r="J57" s="65"/>
      <c r="K57" s="47"/>
      <c r="L57" s="48"/>
    </row>
    <row r="58" spans="1:16" s="41" customFormat="1" x14ac:dyDescent="0.2">
      <c r="A58" s="9">
        <v>7302</v>
      </c>
      <c r="B58" s="35" t="s">
        <v>4</v>
      </c>
      <c r="C58" s="18"/>
      <c r="D58" s="27"/>
      <c r="E58" s="28"/>
      <c r="F58" s="18"/>
      <c r="G58" s="27"/>
      <c r="H58" s="28"/>
      <c r="I58" s="18"/>
      <c r="J58" s="27"/>
      <c r="K58" s="28"/>
      <c r="L58" s="13"/>
    </row>
    <row r="59" spans="1:16" s="41" customFormat="1" ht="63" customHeight="1" thickBot="1" x14ac:dyDescent="0.25">
      <c r="A59" s="8">
        <v>1</v>
      </c>
      <c r="B59" s="30" t="s">
        <v>6</v>
      </c>
      <c r="C59" s="18">
        <v>0</v>
      </c>
      <c r="D59" s="27"/>
      <c r="E59" s="28">
        <f>SUM(C59:D59)</f>
        <v>0</v>
      </c>
      <c r="F59" s="18"/>
      <c r="G59" s="27"/>
      <c r="H59" s="28">
        <f>SUM(F59:G59)</f>
        <v>0</v>
      </c>
      <c r="I59" s="18">
        <f t="shared" ref="I59:I66" si="17">C59+F59</f>
        <v>0</v>
      </c>
      <c r="J59" s="11">
        <f t="shared" ref="J59:J66" si="18">D59+G59</f>
        <v>0</v>
      </c>
      <c r="K59" s="28">
        <f t="shared" ref="K59:K66" si="19">SUM(I59:J59)</f>
        <v>0</v>
      </c>
      <c r="L59" s="17" t="s">
        <v>16</v>
      </c>
      <c r="M59" s="57"/>
      <c r="N59" s="57"/>
      <c r="O59" s="57"/>
      <c r="P59" s="57"/>
    </row>
    <row r="60" spans="1:16" s="41" customFormat="1" ht="63" customHeight="1" x14ac:dyDescent="0.2">
      <c r="A60" s="8">
        <v>2</v>
      </c>
      <c r="B60" s="30" t="s">
        <v>7</v>
      </c>
      <c r="C60" s="18">
        <v>3000</v>
      </c>
      <c r="D60" s="27"/>
      <c r="E60" s="28">
        <f t="shared" ref="E60:E65" si="20">SUM(C60:D60)</f>
        <v>3000</v>
      </c>
      <c r="F60" s="18">
        <v>-3000</v>
      </c>
      <c r="G60" s="27"/>
      <c r="H60" s="28">
        <f t="shared" ref="H60:H66" si="21">SUM(F60:G60)</f>
        <v>-3000</v>
      </c>
      <c r="I60" s="18">
        <f t="shared" si="17"/>
        <v>0</v>
      </c>
      <c r="J60" s="11">
        <f t="shared" si="18"/>
        <v>0</v>
      </c>
      <c r="K60" s="28">
        <f t="shared" si="19"/>
        <v>0</v>
      </c>
      <c r="L60" s="17" t="s">
        <v>16</v>
      </c>
    </row>
    <row r="61" spans="1:16" s="41" customFormat="1" ht="63" customHeight="1" thickBot="1" x14ac:dyDescent="0.25">
      <c r="A61" s="58">
        <v>3</v>
      </c>
      <c r="B61" s="59" t="s">
        <v>8</v>
      </c>
      <c r="C61" s="43"/>
      <c r="D61" s="11">
        <v>0</v>
      </c>
      <c r="E61" s="60">
        <f t="shared" si="20"/>
        <v>0</v>
      </c>
      <c r="F61" s="43"/>
      <c r="G61" s="11"/>
      <c r="H61" s="60">
        <f t="shared" si="21"/>
        <v>0</v>
      </c>
      <c r="I61" s="43">
        <f t="shared" si="17"/>
        <v>0</v>
      </c>
      <c r="J61" s="11">
        <f t="shared" si="18"/>
        <v>0</v>
      </c>
      <c r="K61" s="60">
        <f t="shared" si="19"/>
        <v>0</v>
      </c>
      <c r="L61" s="17" t="s">
        <v>16</v>
      </c>
      <c r="M61" s="57"/>
      <c r="N61" s="57"/>
      <c r="O61" s="57"/>
    </row>
    <row r="62" spans="1:16" s="41" customFormat="1" ht="63" customHeight="1" thickBot="1" x14ac:dyDescent="0.25">
      <c r="A62" s="58">
        <v>4</v>
      </c>
      <c r="B62" s="59" t="s">
        <v>30</v>
      </c>
      <c r="C62" s="43">
        <v>0</v>
      </c>
      <c r="D62" s="11"/>
      <c r="E62" s="60">
        <f t="shared" si="20"/>
        <v>0</v>
      </c>
      <c r="F62" s="43"/>
      <c r="G62" s="11"/>
      <c r="H62" s="60">
        <f t="shared" si="21"/>
        <v>0</v>
      </c>
      <c r="I62" s="43">
        <f t="shared" si="17"/>
        <v>0</v>
      </c>
      <c r="J62" s="11">
        <f t="shared" si="18"/>
        <v>0</v>
      </c>
      <c r="K62" s="60">
        <f t="shared" si="19"/>
        <v>0</v>
      </c>
      <c r="L62" s="17" t="s">
        <v>16</v>
      </c>
      <c r="M62" s="57"/>
      <c r="N62" s="57"/>
    </row>
    <row r="63" spans="1:16" ht="63" customHeight="1" x14ac:dyDescent="0.2">
      <c r="A63" s="8">
        <v>5</v>
      </c>
      <c r="B63" s="30" t="s">
        <v>40</v>
      </c>
      <c r="C63" s="15"/>
      <c r="D63" s="31">
        <v>1807</v>
      </c>
      <c r="E63" s="28">
        <f t="shared" si="20"/>
        <v>1807</v>
      </c>
      <c r="F63" s="15"/>
      <c r="G63" s="31">
        <v>-300</v>
      </c>
      <c r="H63" s="28">
        <f t="shared" si="21"/>
        <v>-300</v>
      </c>
      <c r="I63" s="15">
        <f t="shared" si="17"/>
        <v>0</v>
      </c>
      <c r="J63" s="31">
        <f t="shared" si="18"/>
        <v>1507</v>
      </c>
      <c r="K63" s="28">
        <f t="shared" si="19"/>
        <v>1507</v>
      </c>
      <c r="L63" s="17" t="s">
        <v>16</v>
      </c>
    </row>
    <row r="64" spans="1:16" ht="63" customHeight="1" x14ac:dyDescent="0.2">
      <c r="A64" s="8">
        <v>6</v>
      </c>
      <c r="B64" s="30" t="s">
        <v>32</v>
      </c>
      <c r="C64" s="15">
        <v>13000</v>
      </c>
      <c r="D64" s="31"/>
      <c r="E64" s="28">
        <f t="shared" si="20"/>
        <v>13000</v>
      </c>
      <c r="F64" s="15"/>
      <c r="G64" s="31"/>
      <c r="H64" s="28">
        <f t="shared" si="21"/>
        <v>0</v>
      </c>
      <c r="I64" s="15">
        <f t="shared" si="17"/>
        <v>13000</v>
      </c>
      <c r="J64" s="31">
        <f t="shared" si="18"/>
        <v>0</v>
      </c>
      <c r="K64" s="28">
        <f t="shared" si="19"/>
        <v>13000</v>
      </c>
      <c r="L64" s="17" t="s">
        <v>16</v>
      </c>
    </row>
    <row r="65" spans="1:15" ht="63" customHeight="1" thickBot="1" x14ac:dyDescent="0.25">
      <c r="A65" s="67">
        <v>7</v>
      </c>
      <c r="B65" s="68" t="s">
        <v>63</v>
      </c>
      <c r="C65" s="69">
        <v>0</v>
      </c>
      <c r="D65" s="42"/>
      <c r="E65" s="70">
        <f t="shared" si="20"/>
        <v>0</v>
      </c>
      <c r="F65" s="69"/>
      <c r="G65" s="42"/>
      <c r="H65" s="70">
        <f t="shared" si="21"/>
        <v>0</v>
      </c>
      <c r="I65" s="69">
        <f t="shared" si="17"/>
        <v>0</v>
      </c>
      <c r="J65" s="42">
        <f t="shared" si="18"/>
        <v>0</v>
      </c>
      <c r="K65" s="70">
        <f t="shared" si="19"/>
        <v>0</v>
      </c>
      <c r="L65" s="71" t="s">
        <v>16</v>
      </c>
      <c r="M65" s="57"/>
      <c r="N65" s="57"/>
      <c r="O65" s="57"/>
    </row>
    <row r="66" spans="1:15" ht="63" customHeight="1" x14ac:dyDescent="0.2">
      <c r="A66" s="8">
        <v>8</v>
      </c>
      <c r="B66" s="30" t="s">
        <v>68</v>
      </c>
      <c r="C66" s="16"/>
      <c r="D66" s="11">
        <v>0</v>
      </c>
      <c r="E66" s="28">
        <f>SUM(C66:D66)</f>
        <v>0</v>
      </c>
      <c r="F66" s="16"/>
      <c r="G66" s="11"/>
      <c r="H66" s="28">
        <f t="shared" si="21"/>
        <v>0</v>
      </c>
      <c r="I66" s="16">
        <f t="shared" si="17"/>
        <v>0</v>
      </c>
      <c r="J66" s="11">
        <f t="shared" si="18"/>
        <v>0</v>
      </c>
      <c r="K66" s="28">
        <f t="shared" si="19"/>
        <v>0</v>
      </c>
      <c r="L66" s="17" t="s">
        <v>16</v>
      </c>
    </row>
    <row r="67" spans="1:15" ht="46.5" thickBot="1" x14ac:dyDescent="0.25">
      <c r="A67" s="8"/>
      <c r="B67" s="30"/>
      <c r="C67" s="16"/>
      <c r="D67" s="42"/>
      <c r="E67" s="28"/>
      <c r="F67" s="16"/>
      <c r="G67" s="42"/>
      <c r="H67" s="28"/>
      <c r="I67" s="16"/>
      <c r="J67" s="42"/>
      <c r="K67" s="28"/>
      <c r="L67" s="17"/>
    </row>
    <row r="68" spans="1:15" s="25" customFormat="1" ht="90.75" thickBot="1" x14ac:dyDescent="0.25">
      <c r="A68" s="19">
        <v>7302</v>
      </c>
      <c r="B68" s="38" t="s">
        <v>64</v>
      </c>
      <c r="C68" s="21">
        <f>SUM(C59:C67)</f>
        <v>16000</v>
      </c>
      <c r="D68" s="54">
        <f>SUM(D59:D67)</f>
        <v>1807</v>
      </c>
      <c r="E68" s="23">
        <f>SUM(C68:D68)</f>
        <v>17807</v>
      </c>
      <c r="F68" s="21">
        <f>SUM(F59:F67)</f>
        <v>-3000</v>
      </c>
      <c r="G68" s="54">
        <f>SUM(G59:G67)</f>
        <v>-300</v>
      </c>
      <c r="H68" s="23">
        <f>SUM(F68:G68)</f>
        <v>-3300</v>
      </c>
      <c r="I68" s="21">
        <f>SUM(I59:I67)</f>
        <v>13000</v>
      </c>
      <c r="J68" s="54">
        <f>SUM(J59:J67)</f>
        <v>1507</v>
      </c>
      <c r="K68" s="23">
        <f>SUM(I68:J68)</f>
        <v>14507</v>
      </c>
      <c r="L68" s="24"/>
    </row>
    <row r="69" spans="1:15" s="41" customFormat="1" ht="46.5" thickBot="1" x14ac:dyDescent="0.25">
      <c r="A69" s="61"/>
      <c r="B69" s="62"/>
      <c r="C69" s="63"/>
      <c r="D69" s="22"/>
      <c r="E69" s="23"/>
      <c r="F69" s="63"/>
      <c r="G69" s="22"/>
      <c r="H69" s="23"/>
      <c r="I69" s="63"/>
      <c r="J69" s="22"/>
      <c r="K69" s="23"/>
      <c r="L69" s="24"/>
    </row>
    <row r="70" spans="1:15" x14ac:dyDescent="0.2">
      <c r="A70" s="9">
        <v>7303</v>
      </c>
      <c r="B70" s="14" t="s">
        <v>5</v>
      </c>
      <c r="C70" s="18"/>
      <c r="D70" s="27"/>
      <c r="E70" s="28"/>
      <c r="F70" s="18"/>
      <c r="G70" s="27"/>
      <c r="H70" s="28"/>
      <c r="I70" s="18"/>
      <c r="J70" s="27"/>
      <c r="K70" s="28"/>
      <c r="L70" s="13"/>
    </row>
    <row r="71" spans="1:15" ht="45" customHeight="1" x14ac:dyDescent="0.2">
      <c r="A71" s="8">
        <v>1</v>
      </c>
      <c r="B71" s="30" t="s">
        <v>9</v>
      </c>
      <c r="C71" s="18">
        <v>316</v>
      </c>
      <c r="D71" s="27"/>
      <c r="E71" s="28">
        <f>SUM(C71:D71)</f>
        <v>316</v>
      </c>
      <c r="F71" s="18"/>
      <c r="G71" s="27"/>
      <c r="H71" s="28">
        <f>SUM(F71:G71)</f>
        <v>0</v>
      </c>
      <c r="I71" s="18">
        <f>C71+F71</f>
        <v>316</v>
      </c>
      <c r="J71" s="11">
        <f>D71+G71</f>
        <v>0</v>
      </c>
      <c r="K71" s="28">
        <f>SUM(I71:J71)</f>
        <v>316</v>
      </c>
      <c r="L71" s="17" t="s">
        <v>16</v>
      </c>
    </row>
    <row r="72" spans="1:15" ht="72" customHeight="1" x14ac:dyDescent="0.2">
      <c r="A72" s="8">
        <v>2</v>
      </c>
      <c r="B72" s="30" t="s">
        <v>54</v>
      </c>
      <c r="C72" s="18">
        <v>1000</v>
      </c>
      <c r="D72" s="11"/>
      <c r="E72" s="28">
        <f>SUM(C72:D72)</f>
        <v>1000</v>
      </c>
      <c r="F72" s="18"/>
      <c r="G72" s="11"/>
      <c r="H72" s="28">
        <f>SUM(F72:G72)</f>
        <v>0</v>
      </c>
      <c r="I72" s="18">
        <f>C72+F72</f>
        <v>1000</v>
      </c>
      <c r="J72" s="11">
        <f>D72+G72</f>
        <v>0</v>
      </c>
      <c r="K72" s="28">
        <f>SUM(I72:J72)</f>
        <v>1000</v>
      </c>
      <c r="L72" s="17" t="s">
        <v>16</v>
      </c>
    </row>
    <row r="73" spans="1:15" ht="46.5" thickBot="1" x14ac:dyDescent="0.25">
      <c r="A73" s="8"/>
      <c r="B73" s="30"/>
      <c r="C73" s="18"/>
      <c r="D73" s="27"/>
      <c r="E73" s="28"/>
      <c r="F73" s="18"/>
      <c r="G73" s="27"/>
      <c r="H73" s="28"/>
      <c r="I73" s="18"/>
      <c r="J73" s="27"/>
      <c r="K73" s="28"/>
      <c r="L73" s="17"/>
    </row>
    <row r="74" spans="1:15" s="25" customFormat="1" ht="46.5" thickBot="1" x14ac:dyDescent="0.25">
      <c r="A74" s="19">
        <v>7303</v>
      </c>
      <c r="B74" s="20" t="s">
        <v>56</v>
      </c>
      <c r="C74" s="21">
        <f>SUM(C71:C73)</f>
        <v>1316</v>
      </c>
      <c r="D74" s="22">
        <f>SUM(D71:D73)</f>
        <v>0</v>
      </c>
      <c r="E74" s="23">
        <f>SUM(C74:D74)</f>
        <v>1316</v>
      </c>
      <c r="F74" s="21">
        <f>SUM(F71:F73)</f>
        <v>0</v>
      </c>
      <c r="G74" s="22">
        <f>SUM(G71:G73)</f>
        <v>0</v>
      </c>
      <c r="H74" s="23">
        <f>SUM(F74:G74)</f>
        <v>0</v>
      </c>
      <c r="I74" s="21">
        <f>SUM(I71:I73)</f>
        <v>1316</v>
      </c>
      <c r="J74" s="22">
        <f>SUM(J71:J73)</f>
        <v>0</v>
      </c>
      <c r="K74" s="23">
        <f>SUM(I74:J74)</f>
        <v>1316</v>
      </c>
      <c r="L74" s="24"/>
    </row>
    <row r="75" spans="1:15" x14ac:dyDescent="0.2">
      <c r="A75" s="44"/>
      <c r="B75" s="55"/>
      <c r="C75" s="45"/>
      <c r="D75" s="46"/>
      <c r="E75" s="47"/>
      <c r="F75" s="45"/>
      <c r="G75" s="46"/>
      <c r="H75" s="47"/>
      <c r="I75" s="45"/>
      <c r="J75" s="46"/>
      <c r="K75" s="47"/>
      <c r="L75" s="48"/>
    </row>
    <row r="76" spans="1:15" x14ac:dyDescent="0.2">
      <c r="A76" s="9">
        <v>7305</v>
      </c>
      <c r="B76" s="35" t="s">
        <v>10</v>
      </c>
      <c r="C76" s="18"/>
      <c r="D76" s="27"/>
      <c r="E76" s="28"/>
      <c r="F76" s="18"/>
      <c r="G76" s="27"/>
      <c r="H76" s="28"/>
      <c r="I76" s="18"/>
      <c r="J76" s="27"/>
      <c r="K76" s="28"/>
      <c r="L76" s="13"/>
    </row>
    <row r="77" spans="1:15" ht="73.5" customHeight="1" x14ac:dyDescent="0.2">
      <c r="A77" s="8">
        <v>1</v>
      </c>
      <c r="B77" s="30" t="s">
        <v>25</v>
      </c>
      <c r="C77" s="18"/>
      <c r="D77" s="11">
        <v>25000</v>
      </c>
      <c r="E77" s="28">
        <f t="shared" ref="E77:E86" si="22">SUM(C77:D77)</f>
        <v>25000</v>
      </c>
      <c r="F77" s="18"/>
      <c r="G77" s="11">
        <f>1925-10145+568</f>
        <v>-7652</v>
      </c>
      <c r="H77" s="28">
        <f>SUM(F77:G77)</f>
        <v>-7652</v>
      </c>
      <c r="I77" s="18">
        <f t="shared" ref="I77:I84" si="23">C77+F77</f>
        <v>0</v>
      </c>
      <c r="J77" s="11">
        <f t="shared" ref="J77:J84" si="24">D77+G77</f>
        <v>17348</v>
      </c>
      <c r="K77" s="28">
        <f t="shared" ref="K77:K84" si="25">SUM(I77:J77)</f>
        <v>17348</v>
      </c>
      <c r="L77" s="56" t="s">
        <v>17</v>
      </c>
    </row>
    <row r="78" spans="1:15" ht="73.5" customHeight="1" x14ac:dyDescent="0.2">
      <c r="A78" s="8">
        <v>2</v>
      </c>
      <c r="B78" s="30" t="s">
        <v>41</v>
      </c>
      <c r="C78" s="18"/>
      <c r="D78" s="11">
        <v>60000</v>
      </c>
      <c r="E78" s="28">
        <f t="shared" si="22"/>
        <v>60000</v>
      </c>
      <c r="F78" s="18"/>
      <c r="G78" s="11">
        <f>624-29324+3623</f>
        <v>-25077</v>
      </c>
      <c r="H78" s="28">
        <f t="shared" ref="H78:H84" si="26">SUM(F78:G78)</f>
        <v>-25077</v>
      </c>
      <c r="I78" s="18">
        <f t="shared" si="23"/>
        <v>0</v>
      </c>
      <c r="J78" s="11">
        <f t="shared" si="24"/>
        <v>34923</v>
      </c>
      <c r="K78" s="28">
        <f t="shared" si="25"/>
        <v>34923</v>
      </c>
      <c r="L78" s="56" t="s">
        <v>17</v>
      </c>
    </row>
    <row r="79" spans="1:15" ht="115.5" customHeight="1" x14ac:dyDescent="0.2">
      <c r="A79" s="8">
        <v>3</v>
      </c>
      <c r="B79" s="30" t="s">
        <v>46</v>
      </c>
      <c r="C79" s="18"/>
      <c r="D79" s="11">
        <v>45000</v>
      </c>
      <c r="E79" s="28">
        <f t="shared" si="22"/>
        <v>45000</v>
      </c>
      <c r="F79" s="18"/>
      <c r="G79" s="11">
        <f>1612-17952</f>
        <v>-16340</v>
      </c>
      <c r="H79" s="28">
        <f t="shared" si="26"/>
        <v>-16340</v>
      </c>
      <c r="I79" s="18">
        <f t="shared" si="23"/>
        <v>0</v>
      </c>
      <c r="J79" s="11">
        <f t="shared" si="24"/>
        <v>28660</v>
      </c>
      <c r="K79" s="28">
        <f t="shared" si="25"/>
        <v>28660</v>
      </c>
      <c r="L79" s="56" t="s">
        <v>17</v>
      </c>
    </row>
    <row r="80" spans="1:15" ht="115.5" customHeight="1" x14ac:dyDescent="0.2">
      <c r="A80" s="8">
        <v>4</v>
      </c>
      <c r="B80" s="30" t="s">
        <v>47</v>
      </c>
      <c r="C80" s="18"/>
      <c r="D80" s="11">
        <v>30000</v>
      </c>
      <c r="E80" s="28">
        <f t="shared" si="22"/>
        <v>30000</v>
      </c>
      <c r="F80" s="18"/>
      <c r="G80" s="11">
        <f>1075-11968</f>
        <v>-10893</v>
      </c>
      <c r="H80" s="28">
        <f t="shared" si="26"/>
        <v>-10893</v>
      </c>
      <c r="I80" s="18">
        <f>C80+F80</f>
        <v>0</v>
      </c>
      <c r="J80" s="11">
        <f t="shared" si="24"/>
        <v>19107</v>
      </c>
      <c r="K80" s="28">
        <f t="shared" si="25"/>
        <v>19107</v>
      </c>
      <c r="L80" s="56" t="s">
        <v>17</v>
      </c>
    </row>
    <row r="81" spans="1:12" ht="66" customHeight="1" x14ac:dyDescent="0.2">
      <c r="A81" s="8">
        <v>5</v>
      </c>
      <c r="B81" s="30" t="s">
        <v>42</v>
      </c>
      <c r="C81" s="18"/>
      <c r="D81" s="11">
        <v>31560</v>
      </c>
      <c r="E81" s="28">
        <f t="shared" si="22"/>
        <v>31560</v>
      </c>
      <c r="F81" s="18"/>
      <c r="G81" s="11"/>
      <c r="H81" s="28">
        <f t="shared" si="26"/>
        <v>0</v>
      </c>
      <c r="I81" s="18">
        <f t="shared" si="23"/>
        <v>0</v>
      </c>
      <c r="J81" s="11">
        <f t="shared" si="24"/>
        <v>31560</v>
      </c>
      <c r="K81" s="28">
        <f t="shared" si="25"/>
        <v>31560</v>
      </c>
      <c r="L81" s="56" t="s">
        <v>17</v>
      </c>
    </row>
    <row r="82" spans="1:12" ht="66" customHeight="1" x14ac:dyDescent="0.2">
      <c r="A82" s="8">
        <v>6</v>
      </c>
      <c r="B82" s="30" t="s">
        <v>43</v>
      </c>
      <c r="C82" s="18"/>
      <c r="D82" s="11">
        <v>21040</v>
      </c>
      <c r="E82" s="28">
        <f t="shared" si="22"/>
        <v>21040</v>
      </c>
      <c r="F82" s="18"/>
      <c r="G82" s="11"/>
      <c r="H82" s="28">
        <f t="shared" si="26"/>
        <v>0</v>
      </c>
      <c r="I82" s="18">
        <f t="shared" si="23"/>
        <v>0</v>
      </c>
      <c r="J82" s="11">
        <f t="shared" si="24"/>
        <v>21040</v>
      </c>
      <c r="K82" s="28">
        <f t="shared" si="25"/>
        <v>21040</v>
      </c>
      <c r="L82" s="56" t="s">
        <v>17</v>
      </c>
    </row>
    <row r="83" spans="1:12" ht="66" customHeight="1" x14ac:dyDescent="0.2">
      <c r="A83" s="8">
        <v>7</v>
      </c>
      <c r="B83" s="30" t="s">
        <v>55</v>
      </c>
      <c r="C83" s="18"/>
      <c r="D83" s="11">
        <v>5000</v>
      </c>
      <c r="E83" s="28">
        <f t="shared" si="22"/>
        <v>5000</v>
      </c>
      <c r="F83" s="18"/>
      <c r="G83" s="11">
        <f>-1377-3623</f>
        <v>-5000</v>
      </c>
      <c r="H83" s="28">
        <f t="shared" si="26"/>
        <v>-5000</v>
      </c>
      <c r="I83" s="18">
        <f t="shared" si="23"/>
        <v>0</v>
      </c>
      <c r="J83" s="11">
        <f t="shared" si="24"/>
        <v>0</v>
      </c>
      <c r="K83" s="28">
        <f t="shared" si="25"/>
        <v>0</v>
      </c>
      <c r="L83" s="56" t="s">
        <v>17</v>
      </c>
    </row>
    <row r="84" spans="1:12" ht="135.75" customHeight="1" x14ac:dyDescent="0.2">
      <c r="A84" s="8">
        <v>8</v>
      </c>
      <c r="B84" s="30" t="s">
        <v>67</v>
      </c>
      <c r="C84" s="18"/>
      <c r="D84" s="11">
        <v>5000</v>
      </c>
      <c r="E84" s="28">
        <f t="shared" si="22"/>
        <v>5000</v>
      </c>
      <c r="F84" s="18"/>
      <c r="G84" s="11"/>
      <c r="H84" s="28">
        <f t="shared" si="26"/>
        <v>0</v>
      </c>
      <c r="I84" s="18">
        <f t="shared" si="23"/>
        <v>0</v>
      </c>
      <c r="J84" s="11">
        <f t="shared" si="24"/>
        <v>5000</v>
      </c>
      <c r="K84" s="28">
        <f t="shared" si="25"/>
        <v>5000</v>
      </c>
      <c r="L84" s="56" t="s">
        <v>17</v>
      </c>
    </row>
    <row r="85" spans="1:12" ht="27.95" customHeight="1" thickBot="1" x14ac:dyDescent="0.25">
      <c r="A85" s="8"/>
      <c r="B85" s="30"/>
      <c r="C85" s="18"/>
      <c r="D85" s="11"/>
      <c r="E85" s="28"/>
      <c r="F85" s="18"/>
      <c r="G85" s="11"/>
      <c r="H85" s="28"/>
      <c r="I85" s="18"/>
      <c r="J85" s="11"/>
      <c r="K85" s="28"/>
      <c r="L85" s="56"/>
    </row>
    <row r="86" spans="1:12" s="25" customFormat="1" ht="90.75" thickBot="1" x14ac:dyDescent="0.25">
      <c r="A86" s="19">
        <v>7305</v>
      </c>
      <c r="B86" s="38" t="s">
        <v>75</v>
      </c>
      <c r="C86" s="21">
        <f>SUM(C76:C85)</f>
        <v>0</v>
      </c>
      <c r="D86" s="22">
        <f>SUM(D76:D85)</f>
        <v>222600</v>
      </c>
      <c r="E86" s="23">
        <f t="shared" si="22"/>
        <v>222600</v>
      </c>
      <c r="F86" s="21">
        <f>SUM(F77:F85)</f>
        <v>0</v>
      </c>
      <c r="G86" s="22">
        <f>SUM(G77:G85)</f>
        <v>-64962</v>
      </c>
      <c r="H86" s="23">
        <f>SUM(F86:G86)</f>
        <v>-64962</v>
      </c>
      <c r="I86" s="21">
        <f>SUM(I77:I85)</f>
        <v>0</v>
      </c>
      <c r="J86" s="22">
        <f>SUM(J77:J85)</f>
        <v>157638</v>
      </c>
      <c r="K86" s="23">
        <f>SUM(I86:J86)</f>
        <v>157638</v>
      </c>
      <c r="L86" s="24"/>
    </row>
    <row r="87" spans="1:12" x14ac:dyDescent="0.2">
      <c r="A87" s="8"/>
      <c r="B87" s="10"/>
      <c r="C87" s="18"/>
      <c r="D87" s="11"/>
      <c r="E87" s="28"/>
      <c r="F87" s="18"/>
      <c r="G87" s="11"/>
      <c r="H87" s="28"/>
      <c r="I87" s="18"/>
      <c r="J87" s="11"/>
      <c r="K87" s="28"/>
      <c r="L87" s="13"/>
    </row>
    <row r="88" spans="1:12" ht="90" x14ac:dyDescent="0.2">
      <c r="A88" s="9">
        <v>7306</v>
      </c>
      <c r="B88" s="35" t="s">
        <v>11</v>
      </c>
      <c r="C88" s="18"/>
      <c r="D88" s="11"/>
      <c r="E88" s="28"/>
      <c r="F88" s="18"/>
      <c r="G88" s="11"/>
      <c r="H88" s="28"/>
      <c r="I88" s="18"/>
      <c r="J88" s="11"/>
      <c r="K88" s="28"/>
      <c r="L88" s="13"/>
    </row>
    <row r="89" spans="1:12" ht="66" customHeight="1" x14ac:dyDescent="0.2">
      <c r="A89" s="8">
        <v>1</v>
      </c>
      <c r="B89" s="36" t="s">
        <v>12</v>
      </c>
      <c r="C89" s="18">
        <v>8000</v>
      </c>
      <c r="D89" s="11"/>
      <c r="E89" s="28">
        <f t="shared" ref="E89:E94" si="27">SUM(C89:D89)</f>
        <v>8000</v>
      </c>
      <c r="F89" s="18"/>
      <c r="G89" s="11"/>
      <c r="H89" s="28">
        <f>SUM(F89:G89)</f>
        <v>0</v>
      </c>
      <c r="I89" s="18">
        <f t="shared" ref="I89:J92" si="28">C89+F89</f>
        <v>8000</v>
      </c>
      <c r="J89" s="11">
        <f t="shared" si="28"/>
        <v>0</v>
      </c>
      <c r="K89" s="28">
        <f>SUM(I89:J89)</f>
        <v>8000</v>
      </c>
      <c r="L89" s="56" t="s">
        <v>17</v>
      </c>
    </row>
    <row r="90" spans="1:12" ht="66" customHeight="1" x14ac:dyDescent="0.2">
      <c r="A90" s="8">
        <v>2</v>
      </c>
      <c r="B90" s="36" t="s">
        <v>45</v>
      </c>
      <c r="C90" s="18"/>
      <c r="D90" s="11">
        <v>3000</v>
      </c>
      <c r="E90" s="28">
        <f t="shared" si="27"/>
        <v>3000</v>
      </c>
      <c r="F90" s="18"/>
      <c r="G90" s="11"/>
      <c r="H90" s="28">
        <f>SUM(F90:G90)</f>
        <v>0</v>
      </c>
      <c r="I90" s="18">
        <f t="shared" si="28"/>
        <v>0</v>
      </c>
      <c r="J90" s="11">
        <f t="shared" si="28"/>
        <v>3000</v>
      </c>
      <c r="K90" s="28">
        <f>SUM(I90:J90)</f>
        <v>3000</v>
      </c>
      <c r="L90" s="56" t="s">
        <v>17</v>
      </c>
    </row>
    <row r="91" spans="1:12" ht="72" customHeight="1" x14ac:dyDescent="0.2">
      <c r="A91" s="8">
        <v>3</v>
      </c>
      <c r="B91" s="30" t="s">
        <v>34</v>
      </c>
      <c r="C91" s="18"/>
      <c r="D91" s="11">
        <v>4000</v>
      </c>
      <c r="E91" s="28">
        <f t="shared" si="27"/>
        <v>4000</v>
      </c>
      <c r="F91" s="18"/>
      <c r="G91" s="11"/>
      <c r="H91" s="28">
        <f>SUM(F91:G91)</f>
        <v>0</v>
      </c>
      <c r="I91" s="18">
        <f t="shared" si="28"/>
        <v>0</v>
      </c>
      <c r="J91" s="11">
        <f t="shared" si="28"/>
        <v>4000</v>
      </c>
      <c r="K91" s="28">
        <f>SUM(I91:J91)</f>
        <v>4000</v>
      </c>
      <c r="L91" s="56" t="s">
        <v>17</v>
      </c>
    </row>
    <row r="92" spans="1:12" ht="91.5" x14ac:dyDescent="0.2">
      <c r="A92" s="8">
        <v>4</v>
      </c>
      <c r="B92" s="30" t="s">
        <v>66</v>
      </c>
      <c r="C92" s="18"/>
      <c r="D92" s="11">
        <v>2000</v>
      </c>
      <c r="E92" s="28">
        <f>SUM(C92:D92)</f>
        <v>2000</v>
      </c>
      <c r="F92" s="18"/>
      <c r="G92" s="11"/>
      <c r="H92" s="28">
        <f>SUM(F92:G92)</f>
        <v>0</v>
      </c>
      <c r="I92" s="18">
        <f t="shared" si="28"/>
        <v>0</v>
      </c>
      <c r="J92" s="11">
        <f t="shared" si="28"/>
        <v>2000</v>
      </c>
      <c r="K92" s="28">
        <f>SUM(I92:J92)</f>
        <v>2000</v>
      </c>
      <c r="L92" s="56" t="s">
        <v>17</v>
      </c>
    </row>
    <row r="93" spans="1:12" ht="32.1" customHeight="1" thickBot="1" x14ac:dyDescent="0.25">
      <c r="A93" s="8"/>
      <c r="B93" s="30"/>
      <c r="C93" s="18"/>
      <c r="D93" s="11"/>
      <c r="E93" s="28"/>
      <c r="F93" s="18"/>
      <c r="G93" s="11"/>
      <c r="H93" s="28"/>
      <c r="I93" s="18"/>
      <c r="J93" s="11"/>
      <c r="K93" s="28"/>
      <c r="L93" s="56"/>
    </row>
    <row r="94" spans="1:12" s="25" customFormat="1" ht="90.75" thickBot="1" x14ac:dyDescent="0.25">
      <c r="A94" s="19">
        <v>7306</v>
      </c>
      <c r="B94" s="38" t="s">
        <v>76</v>
      </c>
      <c r="C94" s="21">
        <f>SUM(C89:C93)</f>
        <v>8000</v>
      </c>
      <c r="D94" s="22">
        <f>SUM(D89:D93)</f>
        <v>9000</v>
      </c>
      <c r="E94" s="23">
        <f t="shared" si="27"/>
        <v>17000</v>
      </c>
      <c r="F94" s="21">
        <f>SUM(F89:F93)</f>
        <v>0</v>
      </c>
      <c r="G94" s="22">
        <f>SUM(G89:G93)</f>
        <v>0</v>
      </c>
      <c r="H94" s="23">
        <f>SUM(F94:G94)</f>
        <v>0</v>
      </c>
      <c r="I94" s="21">
        <f>SUM(I89:I93)</f>
        <v>8000</v>
      </c>
      <c r="J94" s="22">
        <f>SUM(J89:J93)</f>
        <v>9000</v>
      </c>
      <c r="K94" s="23">
        <f>SUM(I94:J94)</f>
        <v>17000</v>
      </c>
      <c r="L94" s="24"/>
    </row>
    <row r="95" spans="1:12" ht="46.5" thickBot="1" x14ac:dyDescent="0.25">
      <c r="A95" s="8"/>
      <c r="B95" s="10"/>
      <c r="C95" s="18"/>
      <c r="D95" s="27"/>
      <c r="E95" s="28"/>
      <c r="F95" s="18"/>
      <c r="G95" s="27"/>
      <c r="H95" s="28"/>
      <c r="I95" s="18"/>
      <c r="J95" s="27"/>
      <c r="K95" s="28"/>
      <c r="L95" s="13"/>
    </row>
    <row r="96" spans="1:12" s="49" customFormat="1" ht="90.75" thickBot="1" x14ac:dyDescent="0.25">
      <c r="A96" s="19">
        <v>7300</v>
      </c>
      <c r="B96" s="38" t="s">
        <v>36</v>
      </c>
      <c r="C96" s="39">
        <f>C68+C74+C86+C94</f>
        <v>25316</v>
      </c>
      <c r="D96" s="22">
        <f>D68+D74+D86+D94</f>
        <v>233407</v>
      </c>
      <c r="E96" s="23">
        <f>SUM(C96:D96)</f>
        <v>258723</v>
      </c>
      <c r="F96" s="39">
        <f>F68+F74+F86+F94</f>
        <v>-3000</v>
      </c>
      <c r="G96" s="22">
        <f>G68+G74+G86+G94</f>
        <v>-65262</v>
      </c>
      <c r="H96" s="23">
        <f>SUM(F96:G96)</f>
        <v>-68262</v>
      </c>
      <c r="I96" s="39">
        <f>I68+I74+I86+I94</f>
        <v>22316</v>
      </c>
      <c r="J96" s="22">
        <f>J68+J74+J86+J94</f>
        <v>168145</v>
      </c>
      <c r="K96" s="23">
        <f>SUM(I96:J96)</f>
        <v>190461</v>
      </c>
      <c r="L96" s="24"/>
    </row>
    <row r="97" spans="1:12" ht="46.5" thickBot="1" x14ac:dyDescent="0.25">
      <c r="A97" s="9"/>
      <c r="B97" s="50"/>
      <c r="C97" s="51"/>
      <c r="D97" s="27"/>
      <c r="E97" s="28"/>
      <c r="F97" s="51"/>
      <c r="G97" s="27"/>
      <c r="H97" s="28"/>
      <c r="I97" s="51"/>
      <c r="J97" s="27"/>
      <c r="K97" s="28"/>
      <c r="L97" s="13"/>
    </row>
    <row r="98" spans="1:12" s="49" customFormat="1" ht="45.75" customHeight="1" thickBot="1" x14ac:dyDescent="0.25">
      <c r="A98" s="19">
        <v>7000</v>
      </c>
      <c r="B98" s="38" t="s">
        <v>57</v>
      </c>
      <c r="C98" s="39">
        <f>C16+C56+C96</f>
        <v>318247</v>
      </c>
      <c r="D98" s="52">
        <f>D16+D56+D96</f>
        <v>822270</v>
      </c>
      <c r="E98" s="23">
        <f>SUM(C98:D98)</f>
        <v>1140517</v>
      </c>
      <c r="F98" s="39">
        <f>F16+F56+F96</f>
        <v>-92053</v>
      </c>
      <c r="G98" s="52">
        <f>G16+G56+G96</f>
        <v>-363675</v>
      </c>
      <c r="H98" s="23">
        <f>SUM(F98:G98)</f>
        <v>-455728</v>
      </c>
      <c r="I98" s="39">
        <f>I16+I56+I96</f>
        <v>226194</v>
      </c>
      <c r="J98" s="52">
        <f>J16+J56+J96</f>
        <v>458595</v>
      </c>
      <c r="K98" s="23">
        <f>SUM(I98:J98)</f>
        <v>684789</v>
      </c>
      <c r="L98" s="24"/>
    </row>
  </sheetData>
  <mergeCells count="17">
    <mergeCell ref="L6:L9"/>
    <mergeCell ref="A2:L2"/>
    <mergeCell ref="A1:L1"/>
    <mergeCell ref="A6:A9"/>
    <mergeCell ref="B6:B9"/>
    <mergeCell ref="C6:E6"/>
    <mergeCell ref="C7:C9"/>
    <mergeCell ref="D7:D9"/>
    <mergeCell ref="E7:E9"/>
    <mergeCell ref="F6:H6"/>
    <mergeCell ref="F7:F9"/>
    <mergeCell ref="G7:G9"/>
    <mergeCell ref="H7:H9"/>
    <mergeCell ref="I6:K6"/>
    <mergeCell ref="I7:I9"/>
    <mergeCell ref="J7:J9"/>
    <mergeCell ref="K7:K9"/>
  </mergeCells>
  <phoneticPr fontId="0" type="noConversion"/>
  <printOptions horizontalCentered="1"/>
  <pageMargins left="0.31496062992125984" right="0.23622047244094491" top="0.59055118110236227" bottom="0.39370078740157483" header="0.11811023622047245" footer="0.11811023622047245"/>
  <pageSetup paperSize="9" scale="14" fitToHeight="2" orientation="landscape" r:id="rId1"/>
  <headerFooter alignWithMargins="0">
    <oddHeader>&amp;R&amp;14 &amp;20 &amp;32 19. számú táblázat &amp;P. oldal  a .../2018. (...) önkormányzati rendelethez
 a 3/2018. (II. 19.) rendelet 20. számú táblázat módosításához</oddHeader>
  </headerFooter>
  <rowBreaks count="1" manualBreakCount="1">
    <brk id="6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Klein Gábor Péter</cp:lastModifiedBy>
  <cp:lastPrinted>2018-09-03T11:52:48Z</cp:lastPrinted>
  <dcterms:created xsi:type="dcterms:W3CDTF">2000-02-06T06:27:57Z</dcterms:created>
  <dcterms:modified xsi:type="dcterms:W3CDTF">2018-09-03T14:21:27Z</dcterms:modified>
</cp:coreProperties>
</file>