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18. évi rendeletek\Következő rendelet módosítás\Előterjesztés\"/>
    </mc:Choice>
  </mc:AlternateContent>
  <bookViews>
    <workbookView xWindow="0" yWindow="0" windowWidth="28800" windowHeight="12435"/>
  </bookViews>
  <sheets>
    <sheet name="Munka1" sheetId="1" r:id="rId1"/>
  </sheets>
  <definedNames>
    <definedName name="_xlnm.Print_Titles" localSheetId="0">Munka1!$A:$C</definedName>
    <definedName name="_xlnm.Print_Area" localSheetId="0">Munka1!$A$1:$DW$51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U34" i="1" l="1"/>
  <c r="DU35" i="1"/>
  <c r="DU50" i="1"/>
  <c r="DU41" i="1"/>
  <c r="DU33" i="1"/>
  <c r="DU32" i="1"/>
  <c r="DU42" i="1" l="1"/>
  <c r="DU43" i="1"/>
  <c r="DU51" i="1" s="1"/>
  <c r="DK31" i="1"/>
  <c r="DQ50" i="1" l="1"/>
  <c r="DQ41" i="1"/>
  <c r="DQ42" i="1" s="1"/>
  <c r="DQ32" i="1"/>
  <c r="DQ33" i="1" s="1"/>
  <c r="DQ43" i="1" l="1"/>
  <c r="DQ51" i="1" s="1"/>
  <c r="DT34" i="1"/>
  <c r="DT40" i="1"/>
  <c r="DT41" i="1" s="1"/>
  <c r="DT50" i="1"/>
  <c r="DT32" i="1"/>
  <c r="DT33" i="1" s="1"/>
  <c r="DR17" i="1"/>
  <c r="DT42" i="1" l="1"/>
  <c r="DT43" i="1"/>
  <c r="DT51" i="1" s="1"/>
  <c r="DS50" i="1"/>
  <c r="DR50" i="1"/>
  <c r="DP50" i="1"/>
  <c r="DO50" i="1"/>
  <c r="DN50" i="1"/>
  <c r="DS41" i="1"/>
  <c r="DS42" i="1" s="1"/>
  <c r="DR41" i="1"/>
  <c r="DR42" i="1" s="1"/>
  <c r="DP41" i="1"/>
  <c r="DP42" i="1" s="1"/>
  <c r="DO41" i="1"/>
  <c r="DO42" i="1" s="1"/>
  <c r="DN41" i="1"/>
  <c r="DN42" i="1" s="1"/>
  <c r="DS32" i="1"/>
  <c r="DS33" i="1" s="1"/>
  <c r="DR32" i="1"/>
  <c r="DR33" i="1" s="1"/>
  <c r="DR43" i="1" s="1"/>
  <c r="DR51" i="1" s="1"/>
  <c r="DP32" i="1"/>
  <c r="DP33" i="1" s="1"/>
  <c r="DO32" i="1"/>
  <c r="DO33" i="1" s="1"/>
  <c r="DO43" i="1" s="1"/>
  <c r="DO51" i="1" s="1"/>
  <c r="DN32" i="1"/>
  <c r="DN33" i="1" s="1"/>
  <c r="DM17" i="1"/>
  <c r="DS43" i="1" l="1"/>
  <c r="DS51" i="1" s="1"/>
  <c r="DP43" i="1"/>
  <c r="DP51" i="1" s="1"/>
  <c r="DN43" i="1"/>
  <c r="DN51" i="1" s="1"/>
  <c r="DF10" i="1"/>
  <c r="DF8" i="1"/>
  <c r="DC34" i="1" l="1"/>
  <c r="DC17" i="1"/>
  <c r="DA34" i="1" l="1"/>
  <c r="DA17" i="1"/>
  <c r="CX34" i="1"/>
  <c r="CX35" i="1"/>
  <c r="CQ10" i="1" l="1"/>
  <c r="CQ8" i="1"/>
  <c r="CF40" i="1"/>
  <c r="CB34" i="1" l="1"/>
  <c r="CB17" i="1"/>
  <c r="BZ34" i="1"/>
  <c r="BZ17" i="1"/>
  <c r="BT34" i="1"/>
  <c r="BT35" i="1"/>
  <c r="BR40" i="1"/>
  <c r="BR37" i="1"/>
  <c r="BL17" i="1" l="1"/>
  <c r="BL35" i="1"/>
  <c r="BG34" i="1"/>
  <c r="BG35" i="1"/>
  <c r="BF10" i="1"/>
  <c r="BF8" i="1"/>
  <c r="BF17" i="1"/>
  <c r="AV17" i="1"/>
  <c r="AT48" i="1"/>
  <c r="AQ34" i="1"/>
  <c r="AQ17" i="1"/>
  <c r="AN30" i="1"/>
  <c r="AF17" i="1" l="1"/>
  <c r="X17" i="1"/>
  <c r="V10" i="1"/>
  <c r="V8" i="1"/>
  <c r="Q35" i="1"/>
  <c r="Q34" i="1"/>
  <c r="J17" i="1"/>
  <c r="J34" i="1"/>
  <c r="H35" i="1"/>
  <c r="H17" i="1"/>
  <c r="E50" i="1" l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E41" i="1"/>
  <c r="F41" i="1"/>
  <c r="G41" i="1"/>
  <c r="G42" i="1" s="1"/>
  <c r="H41" i="1"/>
  <c r="H42" i="1" s="1"/>
  <c r="I41" i="1"/>
  <c r="J41" i="1"/>
  <c r="K41" i="1"/>
  <c r="K42" i="1" s="1"/>
  <c r="L41" i="1"/>
  <c r="M41" i="1"/>
  <c r="N41" i="1"/>
  <c r="N42" i="1" s="1"/>
  <c r="O41" i="1"/>
  <c r="O42" i="1" s="1"/>
  <c r="P41" i="1"/>
  <c r="Q41" i="1"/>
  <c r="R41" i="1"/>
  <c r="S41" i="1"/>
  <c r="S42" i="1" s="1"/>
  <c r="T41" i="1"/>
  <c r="T42" i="1" s="1"/>
  <c r="U41" i="1"/>
  <c r="V41" i="1"/>
  <c r="W41" i="1"/>
  <c r="X41" i="1"/>
  <c r="X42" i="1" s="1"/>
  <c r="Y41" i="1"/>
  <c r="Z41" i="1"/>
  <c r="Z42" i="1" s="1"/>
  <c r="AA41" i="1"/>
  <c r="AA42" i="1" s="1"/>
  <c r="AB41" i="1"/>
  <c r="AC41" i="1"/>
  <c r="AD41" i="1"/>
  <c r="AD42" i="1" s="1"/>
  <c r="AD43" i="1" s="1"/>
  <c r="AD51" i="1" s="1"/>
  <c r="AE41" i="1"/>
  <c r="AE42" i="1" s="1"/>
  <c r="AE43" i="1" s="1"/>
  <c r="AF41" i="1"/>
  <c r="AF42" i="1" s="1"/>
  <c r="AG41" i="1"/>
  <c r="AG42" i="1" s="1"/>
  <c r="AH41" i="1"/>
  <c r="AI41" i="1"/>
  <c r="AJ41" i="1"/>
  <c r="AJ42" i="1" s="1"/>
  <c r="AK41" i="1"/>
  <c r="AL41" i="1"/>
  <c r="AL42" i="1" s="1"/>
  <c r="AM41" i="1"/>
  <c r="AM42" i="1" s="1"/>
  <c r="AN41" i="1"/>
  <c r="AN42" i="1" s="1"/>
  <c r="AO41" i="1"/>
  <c r="AP41" i="1"/>
  <c r="AP42" i="1" s="1"/>
  <c r="AQ41" i="1"/>
  <c r="AQ42" i="1" s="1"/>
  <c r="AR41" i="1"/>
  <c r="AR42" i="1" s="1"/>
  <c r="AS41" i="1"/>
  <c r="AS42" i="1" s="1"/>
  <c r="AT41" i="1"/>
  <c r="AT42" i="1" s="1"/>
  <c r="AU41" i="1"/>
  <c r="AU42" i="1" s="1"/>
  <c r="AV41" i="1"/>
  <c r="AV42" i="1" s="1"/>
  <c r="AW41" i="1"/>
  <c r="AX41" i="1"/>
  <c r="AX42" i="1" s="1"/>
  <c r="AY41" i="1"/>
  <c r="AY42" i="1" s="1"/>
  <c r="AZ41" i="1"/>
  <c r="BA41" i="1"/>
  <c r="BB41" i="1"/>
  <c r="BB42" i="1" s="1"/>
  <c r="BC41" i="1"/>
  <c r="BC42" i="1" s="1"/>
  <c r="BD41" i="1"/>
  <c r="BD42" i="1" s="1"/>
  <c r="BE41" i="1"/>
  <c r="BF41" i="1"/>
  <c r="BF42" i="1" s="1"/>
  <c r="BG41" i="1"/>
  <c r="BG42" i="1" s="1"/>
  <c r="BG43" i="1" s="1"/>
  <c r="BH41" i="1"/>
  <c r="BH42" i="1" s="1"/>
  <c r="BI41" i="1"/>
  <c r="BJ41" i="1"/>
  <c r="BK41" i="1"/>
  <c r="BK42" i="1" s="1"/>
  <c r="BL41" i="1"/>
  <c r="BL42" i="1" s="1"/>
  <c r="BM41" i="1"/>
  <c r="BN41" i="1"/>
  <c r="BN42" i="1" s="1"/>
  <c r="BO41" i="1"/>
  <c r="BO42" i="1" s="1"/>
  <c r="BP41" i="1"/>
  <c r="BP42" i="1" s="1"/>
  <c r="BQ41" i="1"/>
  <c r="BR41" i="1"/>
  <c r="BR42" i="1" s="1"/>
  <c r="BS41" i="1"/>
  <c r="BS42" i="1" s="1"/>
  <c r="BT41" i="1"/>
  <c r="BT42" i="1" s="1"/>
  <c r="BU41" i="1"/>
  <c r="BU42" i="1" s="1"/>
  <c r="BV41" i="1"/>
  <c r="BV42" i="1" s="1"/>
  <c r="BW41" i="1"/>
  <c r="BW42" i="1" s="1"/>
  <c r="BW43" i="1" s="1"/>
  <c r="BX41" i="1"/>
  <c r="BX42" i="1" s="1"/>
  <c r="BY41" i="1"/>
  <c r="BY42" i="1" s="1"/>
  <c r="BZ41" i="1"/>
  <c r="CA41" i="1"/>
  <c r="CB41" i="1"/>
  <c r="CB42" i="1" s="1"/>
  <c r="CC41" i="1"/>
  <c r="CD41" i="1"/>
  <c r="CD42" i="1" s="1"/>
  <c r="CD43" i="1" s="1"/>
  <c r="CD51" i="1" s="1"/>
  <c r="CE41" i="1"/>
  <c r="CE42" i="1" s="1"/>
  <c r="CE43" i="1" s="1"/>
  <c r="CF41" i="1"/>
  <c r="CF42" i="1" s="1"/>
  <c r="CG41" i="1"/>
  <c r="CG42" i="1" s="1"/>
  <c r="CH41" i="1"/>
  <c r="CH42" i="1" s="1"/>
  <c r="CI41" i="1"/>
  <c r="CI42" i="1" s="1"/>
  <c r="CJ41" i="1"/>
  <c r="CK41" i="1"/>
  <c r="CL41" i="1"/>
  <c r="CL42" i="1" s="1"/>
  <c r="CM41" i="1"/>
  <c r="CM42" i="1" s="1"/>
  <c r="CN41" i="1"/>
  <c r="CN42" i="1" s="1"/>
  <c r="CO41" i="1"/>
  <c r="CP41" i="1"/>
  <c r="CQ41" i="1"/>
  <c r="CQ42" i="1" s="1"/>
  <c r="CR41" i="1"/>
  <c r="CR42" i="1" s="1"/>
  <c r="CS41" i="1"/>
  <c r="CS42" i="1" s="1"/>
  <c r="CT41" i="1"/>
  <c r="CU41" i="1"/>
  <c r="CV41" i="1"/>
  <c r="CV42" i="1" s="1"/>
  <c r="CW41" i="1"/>
  <c r="CX41" i="1"/>
  <c r="CX42" i="1" s="1"/>
  <c r="CX43" i="1" s="1"/>
  <c r="CX51" i="1" s="1"/>
  <c r="CY41" i="1"/>
  <c r="CY42" i="1" s="1"/>
  <c r="CZ41" i="1"/>
  <c r="CZ42" i="1" s="1"/>
  <c r="DA41" i="1"/>
  <c r="DB41" i="1"/>
  <c r="DB42" i="1" s="1"/>
  <c r="DC41" i="1"/>
  <c r="DC42" i="1" s="1"/>
  <c r="DD41" i="1"/>
  <c r="DD42" i="1" s="1"/>
  <c r="DE41" i="1"/>
  <c r="DF41" i="1"/>
  <c r="DG41" i="1"/>
  <c r="DG42" i="1" s="1"/>
  <c r="DH41" i="1"/>
  <c r="DH42" i="1" s="1"/>
  <c r="DI41" i="1"/>
  <c r="DJ41" i="1"/>
  <c r="DK41" i="1"/>
  <c r="DL41" i="1"/>
  <c r="DL42" i="1" s="1"/>
  <c r="DM41" i="1"/>
  <c r="E42" i="1"/>
  <c r="F42" i="1"/>
  <c r="I42" i="1"/>
  <c r="J42" i="1"/>
  <c r="M42" i="1"/>
  <c r="Q42" i="1"/>
  <c r="R42" i="1"/>
  <c r="U42" i="1"/>
  <c r="V42" i="1"/>
  <c r="W42" i="1"/>
  <c r="Y42" i="1"/>
  <c r="AC42" i="1"/>
  <c r="AH42" i="1"/>
  <c r="AI42" i="1"/>
  <c r="AK42" i="1"/>
  <c r="AO42" i="1"/>
  <c r="AT43" i="1"/>
  <c r="AT51" i="1" s="1"/>
  <c r="AW42" i="1"/>
  <c r="BA42" i="1"/>
  <c r="BE42" i="1"/>
  <c r="BI42" i="1"/>
  <c r="BJ42" i="1"/>
  <c r="BM42" i="1"/>
  <c r="BN43" i="1"/>
  <c r="BN51" i="1" s="1"/>
  <c r="BO43" i="1"/>
  <c r="BQ42" i="1"/>
  <c r="BZ42" i="1"/>
  <c r="CA42" i="1"/>
  <c r="CC42" i="1"/>
  <c r="CK42" i="1"/>
  <c r="CO42" i="1"/>
  <c r="CP42" i="1"/>
  <c r="CT42" i="1"/>
  <c r="CU42" i="1"/>
  <c r="CW42" i="1"/>
  <c r="DA42" i="1"/>
  <c r="DE42" i="1"/>
  <c r="DF42" i="1"/>
  <c r="DI42" i="1"/>
  <c r="DJ42" i="1"/>
  <c r="DK42" i="1"/>
  <c r="DM42" i="1"/>
  <c r="U43" i="1"/>
  <c r="U51" i="1" s="1"/>
  <c r="E32" i="1"/>
  <c r="E33" i="1" s="1"/>
  <c r="E43" i="1" s="1"/>
  <c r="E51" i="1" s="1"/>
  <c r="F32" i="1"/>
  <c r="F33" i="1" s="1"/>
  <c r="G32" i="1"/>
  <c r="G33" i="1" s="1"/>
  <c r="H32" i="1"/>
  <c r="H33" i="1" s="1"/>
  <c r="I32" i="1"/>
  <c r="J32" i="1"/>
  <c r="K32" i="1"/>
  <c r="K33" i="1" s="1"/>
  <c r="K43" i="1" s="1"/>
  <c r="L32" i="1"/>
  <c r="L33" i="1" s="1"/>
  <c r="M32" i="1"/>
  <c r="M33" i="1" s="1"/>
  <c r="N32" i="1"/>
  <c r="O32" i="1"/>
  <c r="P32" i="1"/>
  <c r="P33" i="1" s="1"/>
  <c r="Q32" i="1"/>
  <c r="R32" i="1"/>
  <c r="R33" i="1" s="1"/>
  <c r="S32" i="1"/>
  <c r="S33" i="1" s="1"/>
  <c r="S43" i="1" s="1"/>
  <c r="T32" i="1"/>
  <c r="T33" i="1" s="1"/>
  <c r="U32" i="1"/>
  <c r="V32" i="1"/>
  <c r="W32" i="1"/>
  <c r="W33" i="1" s="1"/>
  <c r="W43" i="1" s="1"/>
  <c r="X32" i="1"/>
  <c r="X33" i="1" s="1"/>
  <c r="Y32" i="1"/>
  <c r="Y33" i="1" s="1"/>
  <c r="Y43" i="1" s="1"/>
  <c r="Y51" i="1" s="1"/>
  <c r="Z32" i="1"/>
  <c r="AA32" i="1"/>
  <c r="AB32" i="1"/>
  <c r="AB33" i="1" s="1"/>
  <c r="AC32" i="1"/>
  <c r="AD32" i="1"/>
  <c r="AE32" i="1"/>
  <c r="AF32" i="1"/>
  <c r="AF33" i="1" s="1"/>
  <c r="AG32" i="1"/>
  <c r="AH32" i="1"/>
  <c r="AH33" i="1" s="1"/>
  <c r="AI32" i="1"/>
  <c r="AI33" i="1" s="1"/>
  <c r="AJ32" i="1"/>
  <c r="AJ33" i="1" s="1"/>
  <c r="AK32" i="1"/>
  <c r="AL32" i="1"/>
  <c r="AM32" i="1"/>
  <c r="AN32" i="1"/>
  <c r="AN33" i="1" s="1"/>
  <c r="AO32" i="1"/>
  <c r="AP32" i="1"/>
  <c r="AP33" i="1" s="1"/>
  <c r="AQ32" i="1"/>
  <c r="AR32" i="1"/>
  <c r="AR33" i="1" s="1"/>
  <c r="AS32" i="1"/>
  <c r="AS33" i="1" s="1"/>
  <c r="AS43" i="1" s="1"/>
  <c r="AT32" i="1"/>
  <c r="AU32" i="1"/>
  <c r="AV32" i="1"/>
  <c r="AV33" i="1" s="1"/>
  <c r="AW32" i="1"/>
  <c r="AW33" i="1" s="1"/>
  <c r="AW43" i="1" s="1"/>
  <c r="AW51" i="1" s="1"/>
  <c r="AX32" i="1"/>
  <c r="AY32" i="1"/>
  <c r="AY33" i="1" s="1"/>
  <c r="AY43" i="1" s="1"/>
  <c r="AZ32" i="1"/>
  <c r="AZ33" i="1" s="1"/>
  <c r="BA32" i="1"/>
  <c r="BB32" i="1"/>
  <c r="BC32" i="1"/>
  <c r="BD32" i="1"/>
  <c r="BD33" i="1" s="1"/>
  <c r="BE32" i="1"/>
  <c r="BE33" i="1" s="1"/>
  <c r="BE43" i="1" s="1"/>
  <c r="BE51" i="1" s="1"/>
  <c r="BF32" i="1"/>
  <c r="BG32" i="1"/>
  <c r="BH32" i="1"/>
  <c r="BH33" i="1" s="1"/>
  <c r="BI32" i="1"/>
  <c r="BJ32" i="1"/>
  <c r="BJ33" i="1" s="1"/>
  <c r="BK32" i="1"/>
  <c r="BK33" i="1" s="1"/>
  <c r="BL32" i="1"/>
  <c r="BL33" i="1" s="1"/>
  <c r="BM32" i="1"/>
  <c r="BM33" i="1" s="1"/>
  <c r="BM43" i="1" s="1"/>
  <c r="BM51" i="1" s="1"/>
  <c r="BN32" i="1"/>
  <c r="BO32" i="1"/>
  <c r="BP32" i="1"/>
  <c r="BP33" i="1" s="1"/>
  <c r="BQ32" i="1"/>
  <c r="BR32" i="1"/>
  <c r="BS32" i="1"/>
  <c r="BS33" i="1" s="1"/>
  <c r="BS43" i="1" s="1"/>
  <c r="BT32" i="1"/>
  <c r="BT33" i="1" s="1"/>
  <c r="BU32" i="1"/>
  <c r="BV32" i="1"/>
  <c r="BW32" i="1"/>
  <c r="BX32" i="1"/>
  <c r="BX33" i="1" s="1"/>
  <c r="BY32" i="1"/>
  <c r="BY33" i="1" s="1"/>
  <c r="BY43" i="1" s="1"/>
  <c r="BY51" i="1" s="1"/>
  <c r="BZ32" i="1"/>
  <c r="CA32" i="1"/>
  <c r="CA33" i="1" s="1"/>
  <c r="CB32" i="1"/>
  <c r="CB33" i="1" s="1"/>
  <c r="CC32" i="1"/>
  <c r="CC33" i="1" s="1"/>
  <c r="CD32" i="1"/>
  <c r="CE32" i="1"/>
  <c r="CF32" i="1"/>
  <c r="CF33" i="1" s="1"/>
  <c r="CG32" i="1"/>
  <c r="CG33" i="1" s="1"/>
  <c r="CH32" i="1"/>
  <c r="CI32" i="1"/>
  <c r="CJ32" i="1"/>
  <c r="CJ33" i="1" s="1"/>
  <c r="CK32" i="1"/>
  <c r="CL32" i="1"/>
  <c r="CM32" i="1"/>
  <c r="CN32" i="1"/>
  <c r="CN33" i="1" s="1"/>
  <c r="CO32" i="1"/>
  <c r="CP32" i="1"/>
  <c r="CQ32" i="1"/>
  <c r="CQ33" i="1" s="1"/>
  <c r="CQ43" i="1" s="1"/>
  <c r="CR32" i="1"/>
  <c r="CR33" i="1" s="1"/>
  <c r="CS32" i="1"/>
  <c r="CT32" i="1"/>
  <c r="CU32" i="1"/>
  <c r="CU33" i="1" s="1"/>
  <c r="CV32" i="1"/>
  <c r="CV33" i="1" s="1"/>
  <c r="CW32" i="1"/>
  <c r="CX32" i="1"/>
  <c r="CY32" i="1"/>
  <c r="CZ32" i="1"/>
  <c r="CZ33" i="1" s="1"/>
  <c r="DA32" i="1"/>
  <c r="DB32" i="1"/>
  <c r="DC32" i="1"/>
  <c r="DC33" i="1" s="1"/>
  <c r="DC43" i="1" s="1"/>
  <c r="DD32" i="1"/>
  <c r="DD33" i="1" s="1"/>
  <c r="DE32" i="1"/>
  <c r="DE33" i="1" s="1"/>
  <c r="DF32" i="1"/>
  <c r="DG32" i="1"/>
  <c r="DH32" i="1"/>
  <c r="DH33" i="1" s="1"/>
  <c r="DI32" i="1"/>
  <c r="DJ32" i="1"/>
  <c r="DJ33" i="1" s="1"/>
  <c r="DK32" i="1"/>
  <c r="DK33" i="1" s="1"/>
  <c r="DK43" i="1" s="1"/>
  <c r="DL32" i="1"/>
  <c r="DL33" i="1" s="1"/>
  <c r="DM32" i="1"/>
  <c r="DM33" i="1" s="1"/>
  <c r="I33" i="1"/>
  <c r="I43" i="1" s="1"/>
  <c r="I51" i="1" s="1"/>
  <c r="J33" i="1"/>
  <c r="N33" i="1"/>
  <c r="N43" i="1" s="1"/>
  <c r="O33" i="1"/>
  <c r="O43" i="1" s="1"/>
  <c r="Q33" i="1"/>
  <c r="U33" i="1"/>
  <c r="V33" i="1"/>
  <c r="Z33" i="1"/>
  <c r="Z43" i="1" s="1"/>
  <c r="Z51" i="1" s="1"/>
  <c r="AA33" i="1"/>
  <c r="AA43" i="1" s="1"/>
  <c r="AC33" i="1"/>
  <c r="AD33" i="1"/>
  <c r="AE33" i="1"/>
  <c r="AG33" i="1"/>
  <c r="AK33" i="1"/>
  <c r="AL33" i="1"/>
  <c r="AM33" i="1"/>
  <c r="AO33" i="1"/>
  <c r="AO43" i="1" s="1"/>
  <c r="AO51" i="1" s="1"/>
  <c r="AQ33" i="1"/>
  <c r="AT33" i="1"/>
  <c r="AU33" i="1"/>
  <c r="AX33" i="1"/>
  <c r="AX43" i="1" s="1"/>
  <c r="BA33" i="1"/>
  <c r="BB33" i="1"/>
  <c r="BB43" i="1" s="1"/>
  <c r="BB51" i="1" s="1"/>
  <c r="BC33" i="1"/>
  <c r="BF33" i="1"/>
  <c r="BG33" i="1"/>
  <c r="BI33" i="1"/>
  <c r="BI43" i="1" s="1"/>
  <c r="BI51" i="1" s="1"/>
  <c r="BN33" i="1"/>
  <c r="BO33" i="1"/>
  <c r="BQ33" i="1"/>
  <c r="BQ43" i="1" s="1"/>
  <c r="BQ51" i="1" s="1"/>
  <c r="BR33" i="1"/>
  <c r="BU33" i="1"/>
  <c r="BU43" i="1" s="1"/>
  <c r="BU51" i="1" s="1"/>
  <c r="BV33" i="1"/>
  <c r="BV43" i="1" s="1"/>
  <c r="BV51" i="1" s="1"/>
  <c r="BW33" i="1"/>
  <c r="BZ33" i="1"/>
  <c r="CD33" i="1"/>
  <c r="CE33" i="1"/>
  <c r="CH33" i="1"/>
  <c r="CI33" i="1"/>
  <c r="CK33" i="1"/>
  <c r="CL33" i="1"/>
  <c r="CM33" i="1"/>
  <c r="CM43" i="1" s="1"/>
  <c r="CO33" i="1"/>
  <c r="CP33" i="1"/>
  <c r="CS33" i="1"/>
  <c r="CS43" i="1" s="1"/>
  <c r="CS51" i="1" s="1"/>
  <c r="CT33" i="1"/>
  <c r="CW33" i="1"/>
  <c r="CX33" i="1"/>
  <c r="CY33" i="1"/>
  <c r="DA33" i="1"/>
  <c r="DB33" i="1"/>
  <c r="DF33" i="1"/>
  <c r="DG33" i="1"/>
  <c r="DI33" i="1"/>
  <c r="DG43" i="1" l="1"/>
  <c r="CY43" i="1"/>
  <c r="AU43" i="1"/>
  <c r="BC43" i="1"/>
  <c r="BC51" i="1" s="1"/>
  <c r="CI43" i="1"/>
  <c r="AI43" i="1"/>
  <c r="V43" i="1"/>
  <c r="BR43" i="1"/>
  <c r="BR51" i="1" s="1"/>
  <c r="AU51" i="1"/>
  <c r="CU43" i="1"/>
  <c r="CA43" i="1"/>
  <c r="BK43" i="1"/>
  <c r="G43" i="1"/>
  <c r="CT43" i="1"/>
  <c r="CT51" i="1" s="1"/>
  <c r="Q43" i="1"/>
  <c r="Q51" i="1" s="1"/>
  <c r="CH43" i="1"/>
  <c r="CH51" i="1" s="1"/>
  <c r="CG43" i="1"/>
  <c r="CG51" i="1" s="1"/>
  <c r="AG43" i="1"/>
  <c r="AG51" i="1" s="1"/>
  <c r="V51" i="1"/>
  <c r="BT51" i="1"/>
  <c r="AM43" i="1"/>
  <c r="AQ43" i="1"/>
  <c r="AC43" i="1"/>
  <c r="AC51" i="1" s="1"/>
  <c r="DM43" i="1"/>
  <c r="DM51" i="1" s="1"/>
  <c r="AK43" i="1"/>
  <c r="AK51" i="1" s="1"/>
  <c r="M43" i="1"/>
  <c r="M51" i="1" s="1"/>
  <c r="DD43" i="1"/>
  <c r="CZ43" i="1"/>
  <c r="CZ51" i="1" s="1"/>
  <c r="CV43" i="1"/>
  <c r="CJ43" i="1"/>
  <c r="CJ42" i="1"/>
  <c r="CF43" i="1"/>
  <c r="BT43" i="1"/>
  <c r="AZ43" i="1"/>
  <c r="AZ42" i="1"/>
  <c r="AB43" i="1"/>
  <c r="AB42" i="1"/>
  <c r="P43" i="1"/>
  <c r="P42" i="1"/>
  <c r="L43" i="1"/>
  <c r="L51" i="1" s="1"/>
  <c r="L42" i="1"/>
  <c r="H43" i="1"/>
  <c r="DL43" i="1"/>
  <c r="DL51" i="1"/>
  <c r="DK51" i="1"/>
  <c r="DJ43" i="1"/>
  <c r="DJ51" i="1" s="1"/>
  <c r="DI43" i="1"/>
  <c r="DI51" i="1" s="1"/>
  <c r="DH43" i="1"/>
  <c r="DH51" i="1" s="1"/>
  <c r="DG51" i="1"/>
  <c r="DF43" i="1"/>
  <c r="DF51" i="1" s="1"/>
  <c r="DE43" i="1"/>
  <c r="DE51" i="1" s="1"/>
  <c r="DD51" i="1"/>
  <c r="DC51" i="1"/>
  <c r="DB43" i="1"/>
  <c r="DB51" i="1" s="1"/>
  <c r="DA43" i="1"/>
  <c r="DA51" i="1" s="1"/>
  <c r="CY51" i="1"/>
  <c r="CW43" i="1"/>
  <c r="CW51" i="1" s="1"/>
  <c r="CV51" i="1"/>
  <c r="CU51" i="1"/>
  <c r="CR43" i="1"/>
  <c r="CR51" i="1" s="1"/>
  <c r="CQ51" i="1"/>
  <c r="CP43" i="1"/>
  <c r="CP51" i="1" s="1"/>
  <c r="CO43" i="1"/>
  <c r="CO51" i="1" s="1"/>
  <c r="CN43" i="1"/>
  <c r="CN51" i="1" s="1"/>
  <c r="CM51" i="1"/>
  <c r="CL43" i="1"/>
  <c r="CL51" i="1" s="1"/>
  <c r="CK43" i="1"/>
  <c r="CK51" i="1" s="1"/>
  <c r="CJ51" i="1"/>
  <c r="CI51" i="1"/>
  <c r="CF51" i="1"/>
  <c r="CE51" i="1"/>
  <c r="CC43" i="1"/>
  <c r="CC51" i="1" s="1"/>
  <c r="CB43" i="1"/>
  <c r="CB51" i="1" s="1"/>
  <c r="CA51" i="1"/>
  <c r="BZ43" i="1"/>
  <c r="BZ51" i="1" s="1"/>
  <c r="BX43" i="1"/>
  <c r="BX51" i="1" s="1"/>
  <c r="BW51" i="1"/>
  <c r="BS51" i="1"/>
  <c r="BP43" i="1"/>
  <c r="BP51" i="1" s="1"/>
  <c r="BO51" i="1"/>
  <c r="BL43" i="1"/>
  <c r="BL51" i="1" s="1"/>
  <c r="BK51" i="1"/>
  <c r="BJ43" i="1"/>
  <c r="BJ51" i="1" s="1"/>
  <c r="BH43" i="1"/>
  <c r="BH51" i="1" s="1"/>
  <c r="BG51" i="1"/>
  <c r="BF43" i="1"/>
  <c r="BF51" i="1" s="1"/>
  <c r="BD43" i="1"/>
  <c r="BD51" i="1" s="1"/>
  <c r="BA43" i="1"/>
  <c r="BA51" i="1" s="1"/>
  <c r="AZ51" i="1"/>
  <c r="AY51" i="1"/>
  <c r="AX51" i="1"/>
  <c r="AV43" i="1"/>
  <c r="AV51" i="1" s="1"/>
  <c r="AS51" i="1"/>
  <c r="AR43" i="1"/>
  <c r="AR51" i="1" s="1"/>
  <c r="AQ51" i="1"/>
  <c r="AP43" i="1"/>
  <c r="AP51" i="1" s="1"/>
  <c r="AN43" i="1"/>
  <c r="AN51" i="1" s="1"/>
  <c r="AM51" i="1"/>
  <c r="AL43" i="1"/>
  <c r="AL51" i="1" s="1"/>
  <c r="AJ43" i="1"/>
  <c r="AJ51" i="1" s="1"/>
  <c r="AI51" i="1"/>
  <c r="AH43" i="1"/>
  <c r="AH51" i="1" s="1"/>
  <c r="AF43" i="1"/>
  <c r="AF51" i="1" s="1"/>
  <c r="AE51" i="1"/>
  <c r="AB51" i="1"/>
  <c r="AA51" i="1"/>
  <c r="X43" i="1"/>
  <c r="X51" i="1" s="1"/>
  <c r="W51" i="1"/>
  <c r="T43" i="1"/>
  <c r="T51" i="1" s="1"/>
  <c r="S51" i="1"/>
  <c r="R43" i="1"/>
  <c r="R51" i="1" s="1"/>
  <c r="P51" i="1"/>
  <c r="O51" i="1"/>
  <c r="N51" i="1"/>
  <c r="K51" i="1"/>
  <c r="J43" i="1"/>
  <c r="J51" i="1" s="1"/>
  <c r="H51" i="1"/>
  <c r="G51" i="1"/>
  <c r="F43" i="1"/>
  <c r="F51" i="1" s="1"/>
  <c r="DV29" i="1"/>
  <c r="D50" i="1" l="1"/>
  <c r="DV49" i="1"/>
  <c r="DW49" i="1" s="1"/>
  <c r="DV48" i="1"/>
  <c r="DW48" i="1" s="1"/>
  <c r="DV47" i="1"/>
  <c r="DW47" i="1" s="1"/>
  <c r="DV46" i="1"/>
  <c r="DW46" i="1" s="1"/>
  <c r="DV45" i="1"/>
  <c r="DW45" i="1" s="1"/>
  <c r="DV44" i="1"/>
  <c r="DW44" i="1" s="1"/>
  <c r="D41" i="1"/>
  <c r="D42" i="1" s="1"/>
  <c r="DV39" i="1"/>
  <c r="DW39" i="1" s="1"/>
  <c r="DV38" i="1"/>
  <c r="DW38" i="1" s="1"/>
  <c r="DV36" i="1"/>
  <c r="DW36" i="1" s="1"/>
  <c r="DV35" i="1"/>
  <c r="DW35" i="1" s="1"/>
  <c r="D32" i="1"/>
  <c r="D33" i="1" s="1"/>
  <c r="DW29" i="1"/>
  <c r="DV28" i="1"/>
  <c r="DW28" i="1" s="1"/>
  <c r="DV27" i="1"/>
  <c r="DV26" i="1"/>
  <c r="DW26" i="1" s="1"/>
  <c r="DV25" i="1"/>
  <c r="DW25" i="1" s="1"/>
  <c r="DV24" i="1"/>
  <c r="DW24" i="1" s="1"/>
  <c r="DV23" i="1"/>
  <c r="DW23" i="1" s="1"/>
  <c r="DV22" i="1"/>
  <c r="DW22" i="1" s="1"/>
  <c r="DV21" i="1"/>
  <c r="DW21" i="1" s="1"/>
  <c r="DV20" i="1"/>
  <c r="DW20" i="1" s="1"/>
  <c r="DV19" i="1"/>
  <c r="DW19" i="1" s="1"/>
  <c r="DV18" i="1"/>
  <c r="DW18" i="1" s="1"/>
  <c r="DV16" i="1"/>
  <c r="DW16" i="1" s="1"/>
  <c r="DV15" i="1"/>
  <c r="DW15" i="1" s="1"/>
  <c r="DV14" i="1"/>
  <c r="DW14" i="1" s="1"/>
  <c r="DV13" i="1"/>
  <c r="DW13" i="1" s="1"/>
  <c r="DV12" i="1"/>
  <c r="DW12" i="1" s="1"/>
  <c r="DV11" i="1"/>
  <c r="DW11" i="1" s="1"/>
  <c r="DV9" i="1"/>
  <c r="DW9" i="1" s="1"/>
  <c r="DV31" i="1" l="1"/>
  <c r="DW31" i="1" s="1"/>
  <c r="DV10" i="1"/>
  <c r="DW10" i="1" s="1"/>
  <c r="DV40" i="1"/>
  <c r="DW40" i="1" s="1"/>
  <c r="DV50" i="1"/>
  <c r="DW50" i="1" s="1"/>
  <c r="DV32" i="1"/>
  <c r="DW32" i="1" s="1"/>
  <c r="D43" i="1"/>
  <c r="DV30" i="1"/>
  <c r="DW30" i="1" s="1"/>
  <c r="DV8" i="1"/>
  <c r="DW8" i="1" s="1"/>
  <c r="DV17" i="1"/>
  <c r="DW17" i="1" s="1"/>
  <c r="DV37" i="1"/>
  <c r="DW37" i="1" s="1"/>
  <c r="DV34" i="1"/>
  <c r="DW34" i="1" s="1"/>
  <c r="DV42" i="1" l="1"/>
  <c r="DW42" i="1" s="1"/>
  <c r="DV41" i="1"/>
  <c r="DW41" i="1" s="1"/>
  <c r="DV33" i="1"/>
  <c r="DW33" i="1" s="1"/>
  <c r="D51" i="1"/>
  <c r="DV51" i="1" l="1"/>
  <c r="DW51" i="1" s="1"/>
  <c r="DV43" i="1" l="1"/>
  <c r="DW43" i="1" s="1"/>
</calcChain>
</file>

<file path=xl/sharedStrings.xml><?xml version="1.0" encoding="utf-8"?>
<sst xmlns="http://schemas.openxmlformats.org/spreadsheetml/2006/main" count="394" uniqueCount="369">
  <si>
    <t>Budapest Főváros VII. Kerület Erzsébetváros Önkormányzata</t>
  </si>
  <si>
    <t>ezer Ft</t>
  </si>
  <si>
    <t>Kiadási előirányzatok megnevezése</t>
  </si>
  <si>
    <t>Érvényes előirányzat</t>
  </si>
  <si>
    <t>K1</t>
  </si>
  <si>
    <t>Személyi juttatások</t>
  </si>
  <si>
    <t>ebből: biztosítási díjak</t>
  </si>
  <si>
    <t>K2</t>
  </si>
  <si>
    <t>Munkaadókat terhelő járulékok és szociális hozzájárulási adó</t>
  </si>
  <si>
    <t>ebből: szociális hozzájárulási adó</t>
  </si>
  <si>
    <t>rehabilitációs hozzájárulás</t>
  </si>
  <si>
    <t>egészségügyi hozzájárulás</t>
  </si>
  <si>
    <t>táppénz hozzájárulás</t>
  </si>
  <si>
    <t>munkaadót a foglalkoztatottak részére történő kifizetésekkel kapcsolatban terhelő más járulék jellegű kötelezettségek</t>
  </si>
  <si>
    <t xml:space="preserve">         munkáltatót terhelő személyi jövedelemadó</t>
  </si>
  <si>
    <t>K3</t>
  </si>
  <si>
    <t>Dologi kiadások</t>
  </si>
  <si>
    <t>ebből: élelmezési nyersanyagok beszerzése</t>
  </si>
  <si>
    <t xml:space="preserve">            vásárolt élelmezés</t>
  </si>
  <si>
    <t>K4</t>
  </si>
  <si>
    <t>Ellátottak pénzbeli juttatásai</t>
  </si>
  <si>
    <t>ebből: Polgármesteri Hivatal által folyósított ellátások</t>
  </si>
  <si>
    <t xml:space="preserve">           Önkormányzat  által folyósított ellátások</t>
  </si>
  <si>
    <t xml:space="preserve">           Intézményi ellátottak pénzbeli juttatásai</t>
  </si>
  <si>
    <t>K501</t>
  </si>
  <si>
    <t>Nemzetközi kötelezettségek</t>
  </si>
  <si>
    <t>ebből: Európai Unió</t>
  </si>
  <si>
    <t>K5021</t>
  </si>
  <si>
    <t xml:space="preserve">A helyi önkormányzatok előző évi elszámolásából származó kiadások </t>
  </si>
  <si>
    <t>K5022</t>
  </si>
  <si>
    <t>A helyi önkormányzatok törvényi előíráson alapuló befizetései</t>
  </si>
  <si>
    <t>K5023</t>
  </si>
  <si>
    <t>Egyéb elvonások és befizetések</t>
  </si>
  <si>
    <t>K506</t>
  </si>
  <si>
    <t xml:space="preserve">Egyéb működési célú támogatások államháztartáson belülre </t>
  </si>
  <si>
    <t>K512</t>
  </si>
  <si>
    <t xml:space="preserve">Egyéb működési célú támogatások államháztartáson kívülre </t>
  </si>
  <si>
    <t>K513</t>
  </si>
  <si>
    <t>Tartalékok</t>
  </si>
  <si>
    <t>K5</t>
  </si>
  <si>
    <t>K1-K5</t>
  </si>
  <si>
    <t>K6</t>
  </si>
  <si>
    <t>Beruházások</t>
  </si>
  <si>
    <t>K7</t>
  </si>
  <si>
    <t>Felújítások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</si>
  <si>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</si>
  <si>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</si>
  <si>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</si>
  <si>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</si>
  <si>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</si>
  <si>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</si>
  <si>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K88</t>
  </si>
  <si>
    <t>Felhalmozási célú támogatások az Európai Uniónak</t>
  </si>
  <si>
    <t>K89</t>
  </si>
  <si>
    <t>Egyéb felhalmozási célú támogatások államháztartáson kívülre</t>
  </si>
  <si>
    <t>K8</t>
  </si>
  <si>
    <t>K6-K8</t>
  </si>
  <si>
    <t>K1-K8</t>
  </si>
  <si>
    <t>K9111</t>
  </si>
  <si>
    <t>Hosszú lejáratú hitelek, kölcsönök törlesztése pénzügyi vállalkozásnak</t>
  </si>
  <si>
    <t>K9121</t>
  </si>
  <si>
    <t>Forgatási célú belföldi értékpapírok vásárlása</t>
  </si>
  <si>
    <t>K9122</t>
  </si>
  <si>
    <t>Befektetési célú belföldi értékpapírok vásárlása</t>
  </si>
  <si>
    <t>K914</t>
  </si>
  <si>
    <t>Államháztartáson belüli megelőlegezések visszafizetése</t>
  </si>
  <si>
    <t>K915</t>
  </si>
  <si>
    <t xml:space="preserve">Központi, irányító szervi támogatás folyósítása </t>
  </si>
  <si>
    <t>K916</t>
  </si>
  <si>
    <t>Pénzeszközök lekötött bankbetétként elhelyezése</t>
  </si>
  <si>
    <t>K9</t>
  </si>
  <si>
    <t>2018. évi tervezett kiadási előirányzatai</t>
  </si>
  <si>
    <t>Rovat-
rend</t>
  </si>
  <si>
    <t>Sor-
szám</t>
  </si>
  <si>
    <t>Egyéb működési célú kiadások (17+19+…+24)</t>
  </si>
  <si>
    <t>Működési kiadások összesen (1+3+10+13+25)</t>
  </si>
  <si>
    <t>Egyéb felhalmozási célú kiadások (29+…+33)</t>
  </si>
  <si>
    <t>Felhalmozási kiadások összesen (27+28+34)</t>
  </si>
  <si>
    <t>Költségvetési kiadások mindösszesen (26+35)</t>
  </si>
  <si>
    <t>Finanszírozási kiadások (37+…+42)</t>
  </si>
  <si>
    <t>Kiadások mindösszesen (36+43)</t>
  </si>
  <si>
    <t>138/2018</t>
  </si>
  <si>
    <t xml:space="preserve">VII. kerület közterületek hétközbeni és 
 hétvégi kézi és gépi takarítása, valamint 
 egyéb közterületi köztisztasági feladatok  
</t>
  </si>
  <si>
    <t>139/2018</t>
  </si>
  <si>
    <t xml:space="preserve">Közép-magyarországi Technikai és Tömegsport 
 Klubok Budapesti Szövetsége támogatása
</t>
  </si>
  <si>
    <t>140/2018</t>
  </si>
  <si>
    <t>1956 Magyar Nemzetőrség támogatása</t>
  </si>
  <si>
    <t>(+,-) 100</t>
  </si>
  <si>
    <t>141/2018</t>
  </si>
  <si>
    <t xml:space="preserve">Vörösmarty utca 14. szám alatti gyermekorvosi 
 ügyelet felújításának tervezése
</t>
  </si>
  <si>
    <t>142/2018</t>
  </si>
  <si>
    <t xml:space="preserve">Erzsébetváros köztisztaságával kapcsolatos 
 kommunikációs feladatok ellátása
</t>
  </si>
  <si>
    <t>143/2018</t>
  </si>
  <si>
    <t xml:space="preserve">Balatonmáriafürdő kisértékű konyhai eszközök 
 beszerzése
</t>
  </si>
  <si>
    <t>144/2018</t>
  </si>
  <si>
    <t xml:space="preserve">Klímaberendezés telepítése (Erzsébet körút 6.,
 Magonc Óvoda, Brunszvik Óvoda)
</t>
  </si>
  <si>
    <t>(+,-) 20 000</t>
  </si>
  <si>
    <t>145/2018</t>
  </si>
  <si>
    <t>Klauzál téri kutyafuttató felújítása</t>
  </si>
  <si>
    <t>(+,-) 12 600</t>
  </si>
  <si>
    <t>146/2018</t>
  </si>
  <si>
    <t>Szakértői (műszaki, egyéb) feladatok</t>
  </si>
  <si>
    <t>147/2018</t>
  </si>
  <si>
    <t>Bischitz Johanna Integrált Humán Szolgáltató Központ részére informatikai beszerzés</t>
  </si>
  <si>
    <t>(+,-) 6 620</t>
  </si>
  <si>
    <t>148/2018</t>
  </si>
  <si>
    <t>Erzsébetvárosi Nefelejcs Óvoda mobiltelefon beszerzés</t>
  </si>
  <si>
    <t>(+,-) 98</t>
  </si>
  <si>
    <t>149/2018</t>
  </si>
  <si>
    <t>Erzsébetváros Rendészeti Igazgatósága részére védőital beszerzés támogatása</t>
  </si>
  <si>
    <t>(+,-) 798</t>
  </si>
  <si>
    <t>150/2018</t>
  </si>
  <si>
    <t>Erzsébetváros Rendészeti Igazgatósága részére kamera beszerzés támogatása</t>
  </si>
  <si>
    <t>151/2018</t>
  </si>
  <si>
    <t>Garay téri Piac, Klauzál téri csarnok üzemeltetési kiadásai</t>
  </si>
  <si>
    <t>152/2018</t>
  </si>
  <si>
    <t>Semmelweis nap</t>
  </si>
  <si>
    <t>(+,-) 156</t>
  </si>
  <si>
    <t>153/2018</t>
  </si>
  <si>
    <t xml:space="preserve">Szociális ágazati összevont pótlék szociális 
ágazatban dolgozók részére
</t>
  </si>
  <si>
    <t>154/2018</t>
  </si>
  <si>
    <t>Egészségügyi kiegészítő pótlék</t>
  </si>
  <si>
    <t>155/2018</t>
  </si>
  <si>
    <t xml:space="preserve">Költségvetési szerveknél foglalkoztatottak
 2018. évi kompenzációja június hó
</t>
  </si>
  <si>
    <t>156/2018</t>
  </si>
  <si>
    <t>Pedagógus Nap</t>
  </si>
  <si>
    <t>(+,-) 2 727</t>
  </si>
  <si>
    <t>(+,-) 532</t>
  </si>
  <si>
    <t>157/2018</t>
  </si>
  <si>
    <t xml:space="preserve">Gyermeknap alkalmából utalvány beszerzése 
 óvodások részére
</t>
  </si>
  <si>
    <t>158/2018</t>
  </si>
  <si>
    <t>(+,-) 525</t>
  </si>
  <si>
    <t>159/2018</t>
  </si>
  <si>
    <t>Erzsébetvárosi Kópévár Óvoda részére nyomtató és szkenner beszerzés</t>
  </si>
  <si>
    <t>(+,-) 115</t>
  </si>
  <si>
    <t>160/2018</t>
  </si>
  <si>
    <t>Erzsébetváros Rendészeti Igazgatósága részére rádióhírközlési rendszer támogatása</t>
  </si>
  <si>
    <t>(+,-) 1 778</t>
  </si>
  <si>
    <t>161/2018</t>
  </si>
  <si>
    <t>Erzsébetváros Rendészeti Igazgatósága részére telefonhálózat kiépítésének támogatása</t>
  </si>
  <si>
    <t>(+,-) 2 921</t>
  </si>
  <si>
    <t>162/2018</t>
  </si>
  <si>
    <t>Bischitz Johanna Integrált Humán Szolgáltató Központ részére szociális nyári tábor támogatása</t>
  </si>
  <si>
    <t>163/2018</t>
  </si>
  <si>
    <t>Pályázatokkal kapcsolatos egyéb költségek</t>
  </si>
  <si>
    <t>(+,-) 508</t>
  </si>
  <si>
    <t>164/2018</t>
  </si>
  <si>
    <t xml:space="preserve">Erzsébetvárosi Kéttannyelvű Általános Iskola, 
 Szakiskola és Szakközépiskola tantermek felújítása
</t>
  </si>
  <si>
    <t>165/2018</t>
  </si>
  <si>
    <t>Országgyűlési képviselő választás</t>
  </si>
  <si>
    <t>166/2018</t>
  </si>
  <si>
    <t xml:space="preserve">Mélyépítés műszaki ellenőri feladatok </t>
  </si>
  <si>
    <t>167/2018</t>
  </si>
  <si>
    <t xml:space="preserve">Magasépítés műszaki ellenőri feladatok </t>
  </si>
  <si>
    <t>168/2018</t>
  </si>
  <si>
    <t>Ingyenes gépjárművezető oktatás</t>
  </si>
  <si>
    <t>169/2018</t>
  </si>
  <si>
    <t xml:space="preserve">Wesselényi Utcai Családi Bölcsőde, 
 Óvoda, Általános Iskola, Gimnázium 
 és Szakközépiskola támogatása
</t>
  </si>
  <si>
    <t>170/2018</t>
  </si>
  <si>
    <t xml:space="preserve">Izabella utca 3/a. földszint 2. lakás 
 tűzkár miatti felújítása
</t>
  </si>
  <si>
    <t>171/2018</t>
  </si>
  <si>
    <t xml:space="preserve">Erzsébet terv bonyolítói, ellenőrzési és 
 végrehajtási feladatai
</t>
  </si>
  <si>
    <t>172/2018</t>
  </si>
  <si>
    <t>Fasori Nemzetközi Orgonafesztivál támogatása</t>
  </si>
  <si>
    <t>(+,-) 400</t>
  </si>
  <si>
    <t>173/2018</t>
  </si>
  <si>
    <t>Magyar Zsidó Kulturális Egyesület támogatása</t>
  </si>
  <si>
    <t>174/2018</t>
  </si>
  <si>
    <t xml:space="preserve">Fővárosi Állat- és Növénykert 
 belépőjegyek kedvezménye
</t>
  </si>
  <si>
    <t>(+,-) 2 000</t>
  </si>
  <si>
    <t>175/2018</t>
  </si>
  <si>
    <t xml:space="preserve">Erzsébetvárosi Horvát Nemzetiségi 
 Önkormányzat nyári tábor támogatása
</t>
  </si>
  <si>
    <t>176/2018</t>
  </si>
  <si>
    <t>Informatikai eszközök beszerzése</t>
  </si>
  <si>
    <t>177/2018</t>
  </si>
  <si>
    <t xml:space="preserve">Graffiti mentesítés, kutyafuttatók 
 karbantartása és üzemeltetése
</t>
  </si>
  <si>
    <t>(+,-) 4 445</t>
  </si>
  <si>
    <t>178/2018</t>
  </si>
  <si>
    <t>Erzsébetvárosi Magonc Óvoda részére energiatakarékos vízadagolók beszerzése</t>
  </si>
  <si>
    <t>(+,-) 386</t>
  </si>
  <si>
    <t>179/2018</t>
  </si>
  <si>
    <t>Erzsébetvárosi Óvodák részére informatikai eszközök támogatása</t>
  </si>
  <si>
    <t>(+,-) 9 430</t>
  </si>
  <si>
    <t>180/2018</t>
  </si>
  <si>
    <t>Feljegyzés megnevezés módosításról</t>
  </si>
  <si>
    <t>181/2018</t>
  </si>
  <si>
    <t>Balatonmáriafürdő üdülő személyi juttatásai</t>
  </si>
  <si>
    <t>182/2018</t>
  </si>
  <si>
    <t>Közüzemi díjak</t>
  </si>
  <si>
    <t>183/2018</t>
  </si>
  <si>
    <t>Erzsébetvárosi Magonc Óvoda részére akvárium beszerzése</t>
  </si>
  <si>
    <t>(+,-) 150</t>
  </si>
  <si>
    <t>184/2018</t>
  </si>
  <si>
    <t>Erzsébetvárosi Csicsergő Óvoda részére hangszóró beszerzése laptophoz</t>
  </si>
  <si>
    <t>185/2018</t>
  </si>
  <si>
    <t>Erzsébetvárosi Kópévár Óvoda részére kávéföző, féyképezőgép, varrógép, laminálógép, robotgép beszerzés</t>
  </si>
  <si>
    <t>(+,-) 338</t>
  </si>
  <si>
    <t>186/2018</t>
  </si>
  <si>
    <t>Erzsébetváros Rendészeti Igazgatósága részére külső merevlemez dologi kiadásból</t>
  </si>
  <si>
    <t>187/2018</t>
  </si>
  <si>
    <t>Szoftver beszerzés, Telefon beszerzés</t>
  </si>
  <si>
    <t>(+,-) 3 447</t>
  </si>
  <si>
    <t>188/2018</t>
  </si>
  <si>
    <t>Szolgálati lakások</t>
  </si>
  <si>
    <t>189/2018</t>
  </si>
  <si>
    <t>(+,-) 407</t>
  </si>
  <si>
    <t>190/2018</t>
  </si>
  <si>
    <t xml:space="preserve">Péterfy Sándor utcai tűzkárosultak ideiglenes 
 elhelyezése
</t>
  </si>
  <si>
    <t>(+,-) 88</t>
  </si>
  <si>
    <t>191/2018</t>
  </si>
  <si>
    <t>192/2018</t>
  </si>
  <si>
    <t>Damjanich utca 6., Balatonmáriafürdő felújítása</t>
  </si>
  <si>
    <t>193/2018</t>
  </si>
  <si>
    <t>Egyéb dologi kiadások</t>
  </si>
  <si>
    <t>194/2018</t>
  </si>
  <si>
    <t>Helytörténeti kiadvány</t>
  </si>
  <si>
    <t>(+,-) 1 500</t>
  </si>
  <si>
    <t>195/2018</t>
  </si>
  <si>
    <t>Maccabi VAC Fun Run támogatása</t>
  </si>
  <si>
    <t>196/2018</t>
  </si>
  <si>
    <t>Nemzetiségi Önkormányzatok kulturális kerete</t>
  </si>
  <si>
    <t>197/2018</t>
  </si>
  <si>
    <t>Alsóerdősor utca felújítása (Dohány utca - Izabella utca közötti szakaszon), Közterületi illemhelyek üzemeltetése</t>
  </si>
  <si>
    <t>198/2018</t>
  </si>
  <si>
    <t>Kerületet érintő közérdekű témájú média szolgáltatás</t>
  </si>
  <si>
    <t>199/2018</t>
  </si>
  <si>
    <t>Dob Óvoda hideg-meleg vízhálózat műszaki felújítása</t>
  </si>
  <si>
    <t>(+,-) 15</t>
  </si>
  <si>
    <t>200/2018</t>
  </si>
  <si>
    <t>Ruzsinai üdülő átfogó felújítása</t>
  </si>
  <si>
    <t>201/2018</t>
  </si>
  <si>
    <t xml:space="preserve">Facultas Humán Gimnázium – Nyári összetett 
 tábor támogatása, Program és 
 működési támogatás
</t>
  </si>
  <si>
    <t>202/2018</t>
  </si>
  <si>
    <t>Nyílászáró csere pályázat elállás miatti visszapótlás</t>
  </si>
  <si>
    <t>(+,-) 1 925</t>
  </si>
  <si>
    <t>203/2018</t>
  </si>
  <si>
    <t>204/2018</t>
  </si>
  <si>
    <t>Szabályzatok felülvizsgálata</t>
  </si>
  <si>
    <t>(+,-) 1 160</t>
  </si>
  <si>
    <t>205/2018</t>
  </si>
  <si>
    <t>Klauzál téri kutyafuttató felújítása, Százház utca 1-27. szám alatti park kialakítása</t>
  </si>
  <si>
    <t>206/2018</t>
  </si>
  <si>
    <t>Ruzsinai üdülő átfogó felújítása, Garay utca 5. építőmesteri javítások és festés</t>
  </si>
  <si>
    <t>(+,-) 25 330</t>
  </si>
  <si>
    <t>207/2018</t>
  </si>
  <si>
    <t>Erzsébetvárosi Brunszvik Teréz Óvoda részére napvitorla beszerzése</t>
  </si>
  <si>
    <t>(+,-) 30</t>
  </si>
  <si>
    <t>208/2018</t>
  </si>
  <si>
    <t>209/2018</t>
  </si>
  <si>
    <t xml:space="preserve">Pályázatok fenntartási kötelezettségeivel 
 kapcsolatos feladatok
</t>
  </si>
  <si>
    <t>210/2018</t>
  </si>
  <si>
    <t>Almássy téri kutyafuttató felújítása</t>
  </si>
  <si>
    <t>(+,-) 6 625</t>
  </si>
  <si>
    <t>(+,-) 3 200</t>
  </si>
  <si>
    <t>211/2018</t>
  </si>
  <si>
    <t>Pop up sátor beszerzése</t>
  </si>
  <si>
    <t>212/2018</t>
  </si>
  <si>
    <t xml:space="preserve">Bethlen téri Színház „Gang Színház” 
 projekt támogatása
</t>
  </si>
  <si>
    <t>(+,-) 1 000</t>
  </si>
  <si>
    <t>213/2018</t>
  </si>
  <si>
    <t>Informatikai fejlesztés</t>
  </si>
  <si>
    <t>214/2018</t>
  </si>
  <si>
    <t>Sajátos nevelésű igényű gyermekek támogatása</t>
  </si>
  <si>
    <t>(+,-) 3 000</t>
  </si>
  <si>
    <t>215/2018</t>
  </si>
  <si>
    <t>Konyhabútor beszerzése, létesítése</t>
  </si>
  <si>
    <t>216/2018</t>
  </si>
  <si>
    <t>Általános felújítási pályázat (kölcsön)</t>
  </si>
  <si>
    <t>217/2018</t>
  </si>
  <si>
    <t>2018. évi a társasházak teherhordó épületszerkezeteinek 
 és épületgépészeti rendszereinek rendeltetését gátló 
 javító munkáinak Társasház Felújítási Pályázat 
 támogatása</t>
  </si>
  <si>
    <t>218/2018</t>
  </si>
  <si>
    <t>Nyílászáró csere pályázat</t>
  </si>
  <si>
    <t>(+,-) 10 145</t>
  </si>
  <si>
    <t>219/2018</t>
  </si>
  <si>
    <t>Bejárati kapuk és kapualjak felújítási pályázata</t>
  </si>
  <si>
    <t>220/2018</t>
  </si>
  <si>
    <t>Kapuk, kapualjak kölcsön tartalék átcsoportosítás</t>
  </si>
  <si>
    <t>(+,-) 3 623</t>
  </si>
  <si>
    <t>221/2018</t>
  </si>
  <si>
    <t xml:space="preserve">Erzsébetvárosi Kéttannyelvű Általános Iskola, 
 Szakiskola és Szakközépiskola (tantermek felújítása)
</t>
  </si>
  <si>
    <t>(+,-) 4 600</t>
  </si>
  <si>
    <t>222/2018</t>
  </si>
  <si>
    <t xml:space="preserve">Klauzál téri Vásárcsarnokban megtartásra kerülő 
 rendezvények
</t>
  </si>
  <si>
    <t>223/2018</t>
  </si>
  <si>
    <t>Városligeti Sporttelep üzemeltetési költségei</t>
  </si>
  <si>
    <t>(+,-) 900</t>
  </si>
  <si>
    <t>224/2018</t>
  </si>
  <si>
    <t>Wesselényi utca 17. belső felújítások</t>
  </si>
  <si>
    <t>225/2018</t>
  </si>
  <si>
    <t>Egyéb szolgáltatások</t>
  </si>
  <si>
    <t>(+,-) 5 000</t>
  </si>
  <si>
    <t>226/2018</t>
  </si>
  <si>
    <t xml:space="preserve">Szociális ágazati összevont pótlék szociális 
ágazatban dolgozók részére július hó
</t>
  </si>
  <si>
    <t>227/2018</t>
  </si>
  <si>
    <t>Egészségügyi kiegészítő pótlék július hó</t>
  </si>
  <si>
    <t>228/2018</t>
  </si>
  <si>
    <t xml:space="preserve">Költségvetési szerveknél foglalkoztatottak
 2018. évi kompenzációja július hó
</t>
  </si>
  <si>
    <t>229/2018</t>
  </si>
  <si>
    <t>Állami támogatás - 2018. májusi felmérés alapján előirányzat módosítás július hó</t>
  </si>
  <si>
    <t>230/2018</t>
  </si>
  <si>
    <t xml:space="preserve">Erzsébetvárosi Kéttannyelvű Általános Iskola, 
 Szakiskola és Szakközépiskola fűtési rendszer 
 felújítás
</t>
  </si>
  <si>
    <t>(+,-) 14 000</t>
  </si>
  <si>
    <t>231/2018</t>
  </si>
  <si>
    <t>(+,-) 2 800</t>
  </si>
  <si>
    <t>232/2018</t>
  </si>
  <si>
    <t>Egyéb dologi kiadások, perköltség</t>
  </si>
  <si>
    <t>233/2018</t>
  </si>
  <si>
    <t xml:space="preserve">Munkavégzésre irányuló egyéb 
 jogviszonyban foglalkoztatottak
</t>
  </si>
  <si>
    <t>(+,-) 1 300</t>
  </si>
  <si>
    <t>234/2018</t>
  </si>
  <si>
    <t xml:space="preserve">Előző évi elszámolás alapján költségvetési 
évben keletkező pótigény
</t>
  </si>
  <si>
    <t>235/2018</t>
  </si>
  <si>
    <t>Balatonmáriafürdő üdülő klíma beszerzése</t>
  </si>
  <si>
    <t>236/2018</t>
  </si>
  <si>
    <t>Társasházi felújítási kölcsön visszapótlása elállás miatt</t>
  </si>
  <si>
    <t>(+,-) 568</t>
  </si>
  <si>
    <t>237/2018</t>
  </si>
  <si>
    <t xml:space="preserve">Jobbágy utcai burkolat csere, átépítés, Peterdy utca felújítása (Murányi utca – 
 Dózsa György út közötti szakasz)
</t>
  </si>
  <si>
    <t>238/2018</t>
  </si>
  <si>
    <t xml:space="preserve">Irodai eszközök vásárlása Wesselényi utca 57. 
 földszint 1-2.
</t>
  </si>
  <si>
    <t>239/2018</t>
  </si>
  <si>
    <t xml:space="preserve">Mozgássérültek Budapesti Egyesülete 
 hajókirándulás támogatása
</t>
  </si>
  <si>
    <t>240/2018</t>
  </si>
  <si>
    <t>Klímaberendezés vásárlása Akácfa utca 6.</t>
  </si>
  <si>
    <t>241/2018</t>
  </si>
  <si>
    <t xml:space="preserve">Szociális ágazati összevont pótlék szociális 
ágazatban dolgozók részére augusztus hó
</t>
  </si>
  <si>
    <t>242/2018</t>
  </si>
  <si>
    <t>Egészségügyi kiegészítő pótlék augusztus hó</t>
  </si>
  <si>
    <t>243/2018</t>
  </si>
  <si>
    <t xml:space="preserve">Költségvetési szerveknél foglalkoztatottak
 2018. évi kompenzációja augusztus hó
</t>
  </si>
  <si>
    <t>244/2018</t>
  </si>
  <si>
    <t xml:space="preserve">Janikovszky emlékszobor állításához 
 kapcsolódó feladatok
</t>
  </si>
  <si>
    <t>245/2018</t>
  </si>
  <si>
    <t>Bischitz Johanna Integrált Humán Szolgáltató Központ részére szociális ágazati pótlék 2018. 06-08. hó</t>
  </si>
  <si>
    <t>246/2018</t>
  </si>
  <si>
    <t>Bischitz Johanna Integrált Humán Szolgáltató Központ részére egészségügyi kiegészítő pótlék 2018. 06-08. hó</t>
  </si>
  <si>
    <t>247/2018</t>
  </si>
  <si>
    <t>Állami támogatás - 2018. májusi felmérés alapján előirányzat módosítás augusztus hó</t>
  </si>
  <si>
    <t>248/2018</t>
  </si>
  <si>
    <t>Állami támogatás - Intézmény üzemeltetési és gyermekétkeztetési üzemeltetési támogatás</t>
  </si>
  <si>
    <t>249/2018</t>
  </si>
  <si>
    <t>Állami támogatás - Bölcsődei kiegészítő támogatás</t>
  </si>
  <si>
    <t>250/2018</t>
  </si>
  <si>
    <t>Kémény felújítások</t>
  </si>
  <si>
    <t>251/2018</t>
  </si>
  <si>
    <t>Erzsébetvárosi Magonc Óvoda részére eszközök beszerzése</t>
  </si>
  <si>
    <t>(+,-) 1 709</t>
  </si>
  <si>
    <t>252/2018</t>
  </si>
  <si>
    <t>253/2018</t>
  </si>
  <si>
    <t>254/2018</t>
  </si>
  <si>
    <t>A „Csodák Völgye” Alapítvány támogatása, Baross Gábor Általános Iskola Tanulóiért Alapítvány 
 támogatása, Medicopter Alapítvány támogatása, Életerő Ifjúsági Sport és Rekreációs Alapítvány 
 támogatása</t>
  </si>
  <si>
    <t>(+,-) 300</t>
  </si>
  <si>
    <t>255/2018</t>
  </si>
  <si>
    <t>256/2018</t>
  </si>
  <si>
    <t>Verseny utca 20. szám alatti épület bontása, 
 terület rekultiváció, Verseny utca 22-24. szám alatti épület bontása, 
 terület rekultiváció</t>
  </si>
  <si>
    <t>Erzsébetvárosi Dob Óvoda részére hangosítás technika</t>
  </si>
  <si>
    <t>257/2018</t>
  </si>
  <si>
    <t>(+,-) 596</t>
  </si>
  <si>
    <t>258/2018</t>
  </si>
  <si>
    <t>Módosítás
Összesen
(5+6…+125)</t>
  </si>
  <si>
    <t>Módosított előirányzat
(4+126)</t>
  </si>
  <si>
    <t>Közterületek karácsonyi díszkivilágítása</t>
  </si>
  <si>
    <t>Turizmus feladatainak rendezése</t>
  </si>
  <si>
    <t>Társasház felújítási pályázat elállás miatti visszapótlás</t>
  </si>
  <si>
    <t>Informatikai szolgáltatások igénybevétele, egyéb kommunikációs szolgáltatások</t>
  </si>
  <si>
    <t>ERöMŰVHÁZ kiadásai</t>
  </si>
  <si>
    <t>Bischitz Johanna Integrált Humán Szolgáltató Központ létszám előirányzat és játszóház bevétel emelése</t>
  </si>
  <si>
    <t>Parkolás üzemeltetési feladatok ellátása</t>
  </si>
  <si>
    <t>Dob utca 37. szám alatti 15-ös tömb területén illemhely kialakítása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</si>
</sst>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i/>
      <sz val="18"/>
      <color theme="1"/>
      <name val="Times New Roman"/>
      <family val="1"/>
      <charset val="238"/>
    </font>
    <font>
      <i/>
      <sz val="18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i/>
      <sz val="1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" fillId="0" borderId="27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 wrapText="1"/>
    </xf>
    <xf numFmtId="0" fontId="1" fillId="0" borderId="30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3" fontId="1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3" fillId="0" borderId="11" xfId="0" applyFont="1" applyFill="1" applyBorder="1" applyAlignment="1">
      <alignment vertical="center" wrapText="1"/>
    </xf>
    <xf numFmtId="3" fontId="2" fillId="0" borderId="26" xfId="0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3" fontId="2" fillId="0" borderId="26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3" fontId="5" fillId="0" borderId="14" xfId="0" applyNumberFormat="1" applyFont="1" applyFill="1" applyBorder="1" applyAlignment="1">
      <alignment vertical="center"/>
    </xf>
    <xf numFmtId="3" fontId="5" fillId="0" borderId="15" xfId="0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vertical="center" wrapText="1"/>
    </xf>
    <xf numFmtId="3" fontId="2" fillId="0" borderId="18" xfId="0" applyNumberFormat="1" applyFont="1" applyFill="1" applyBorder="1" applyAlignment="1">
      <alignment vertical="center"/>
    </xf>
    <xf numFmtId="3" fontId="1" fillId="0" borderId="18" xfId="0" applyNumberFormat="1" applyFont="1" applyFill="1" applyBorder="1" applyAlignment="1">
      <alignment vertical="center"/>
    </xf>
    <xf numFmtId="3" fontId="2" fillId="0" borderId="19" xfId="0" applyNumberFormat="1" applyFont="1" applyFill="1" applyBorder="1" applyAlignment="1">
      <alignment vertical="center"/>
    </xf>
    <xf numFmtId="0" fontId="4" fillId="0" borderId="22" xfId="0" applyFont="1" applyFill="1" applyBorder="1" applyAlignment="1">
      <alignment vertical="center" wrapText="1"/>
    </xf>
    <xf numFmtId="3" fontId="5" fillId="0" borderId="22" xfId="0" applyNumberFormat="1" applyFont="1" applyFill="1" applyBorder="1" applyAlignment="1">
      <alignment vertical="center"/>
    </xf>
    <xf numFmtId="3" fontId="5" fillId="0" borderId="23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4" fillId="0" borderId="26" xfId="0" applyFont="1" applyFill="1" applyBorder="1" applyAlignment="1">
      <alignment vertical="center" wrapText="1"/>
    </xf>
    <xf numFmtId="3" fontId="5" fillId="0" borderId="2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3" fontId="2" fillId="0" borderId="18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 wrapText="1"/>
    </xf>
    <xf numFmtId="3" fontId="5" fillId="0" borderId="5" xfId="0" applyNumberFormat="1" applyFont="1" applyFill="1" applyBorder="1" applyAlignment="1">
      <alignment vertical="center"/>
    </xf>
    <xf numFmtId="3" fontId="5" fillId="0" borderId="28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vertical="center" wrapText="1"/>
    </xf>
    <xf numFmtId="3" fontId="5" fillId="0" borderId="11" xfId="0" applyNumberFormat="1" applyFont="1" applyFill="1" applyBorder="1" applyAlignment="1">
      <alignment vertical="center"/>
    </xf>
    <xf numFmtId="3" fontId="5" fillId="0" borderId="12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3" fontId="1" fillId="0" borderId="8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0" fontId="6" fillId="0" borderId="11" xfId="0" applyFont="1" applyFill="1" applyBorder="1" applyAlignment="1">
      <alignment vertical="center" wrapText="1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3" fillId="0" borderId="31" xfId="0" applyFont="1" applyFill="1" applyBorder="1" applyAlignment="1">
      <alignment vertical="center" wrapText="1"/>
    </xf>
    <xf numFmtId="0" fontId="6" fillId="0" borderId="26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3" fontId="2" fillId="0" borderId="9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vertical="center" wrapText="1"/>
    </xf>
    <xf numFmtId="3" fontId="1" fillId="0" borderId="11" xfId="0" applyNumberFormat="1" applyFont="1" applyFill="1" applyBorder="1" applyAlignment="1">
      <alignment vertical="center" wrapText="1"/>
    </xf>
    <xf numFmtId="3" fontId="5" fillId="0" borderId="11" xfId="0" applyNumberFormat="1" applyFont="1" applyFill="1" applyBorder="1" applyAlignment="1">
      <alignment vertical="center" wrapText="1"/>
    </xf>
    <xf numFmtId="3" fontId="1" fillId="0" borderId="11" xfId="0" applyNumberFormat="1" applyFont="1" applyFill="1" applyBorder="1" applyAlignment="1">
      <alignment horizontal="right" vertical="center" wrapText="1"/>
    </xf>
    <xf numFmtId="3" fontId="1" fillId="0" borderId="12" xfId="0" applyNumberFormat="1" applyFont="1" applyFill="1" applyBorder="1" applyAlignment="1">
      <alignment vertical="center" wrapText="1"/>
    </xf>
    <xf numFmtId="3" fontId="2" fillId="0" borderId="18" xfId="0" applyNumberFormat="1" applyFont="1" applyFill="1" applyBorder="1" applyAlignment="1">
      <alignment vertical="center" wrapText="1"/>
    </xf>
    <xf numFmtId="3" fontId="2" fillId="0" borderId="19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3" fontId="1" fillId="0" borderId="5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 wrapText="1"/>
    </xf>
    <xf numFmtId="3" fontId="2" fillId="0" borderId="1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54"/>
  <sheetViews>
    <sheetView tabSelected="1" view="pageBreakPreview" zoomScale="60" zoomScaleNormal="100" workbookViewId="0">
      <pane xSplit="4" ySplit="7" topLeftCell="DP29" activePane="bottomRight" state="frozen"/>
      <selection pane="topRight" activeCell="E1" sqref="E1"/>
      <selection pane="bottomLeft" activeCell="A8" sqref="A8"/>
      <selection pane="bottomRight" activeCell="DW7" sqref="DW7"/>
    </sheetView>
  </sheetViews>
  <sheetFormatPr defaultColWidth="23.42578125" defaultRowHeight="23.25" x14ac:dyDescent="0.35"/>
  <cols>
    <col min="1" max="1" width="9.5703125" style="6" customWidth="1"/>
    <col min="2" max="2" width="12.28515625" style="7" customWidth="1"/>
    <col min="3" max="3" width="90.140625" style="6" customWidth="1"/>
    <col min="4" max="4" width="18.5703125" style="6" customWidth="1"/>
    <col min="5" max="35" width="41" style="6" customWidth="1"/>
    <col min="36" max="36" width="42.42578125" style="6" customWidth="1"/>
    <col min="37" max="100" width="41" style="6" customWidth="1"/>
    <col min="101" max="102" width="42.42578125" style="6" customWidth="1"/>
    <col min="103" max="125" width="41" style="6" customWidth="1"/>
    <col min="126" max="127" width="23.42578125" style="6"/>
    <col min="128" max="128" width="8.42578125" style="6" customWidth="1"/>
    <col min="129" max="129" width="12.28515625" style="6" customWidth="1"/>
    <col min="130" max="130" width="90.140625" style="6" customWidth="1"/>
    <col min="131" max="131" width="16.7109375" style="6" customWidth="1"/>
    <col min="132" max="162" width="41" style="6" customWidth="1"/>
    <col min="163" max="163" width="42.42578125" style="6" customWidth="1"/>
    <col min="164" max="381" width="41" style="6" customWidth="1"/>
    <col min="382" max="383" width="23.42578125" style="6"/>
    <col min="384" max="384" width="8.42578125" style="6" customWidth="1"/>
    <col min="385" max="385" width="12.28515625" style="6" customWidth="1"/>
    <col min="386" max="386" width="90.140625" style="6" customWidth="1"/>
    <col min="387" max="387" width="16.7109375" style="6" customWidth="1"/>
    <col min="388" max="418" width="41" style="6" customWidth="1"/>
    <col min="419" max="419" width="42.42578125" style="6" customWidth="1"/>
    <col min="420" max="637" width="41" style="6" customWidth="1"/>
    <col min="638" max="639" width="23.42578125" style="6"/>
    <col min="640" max="640" width="8.42578125" style="6" customWidth="1"/>
    <col min="641" max="641" width="12.28515625" style="6" customWidth="1"/>
    <col min="642" max="642" width="90.140625" style="6" customWidth="1"/>
    <col min="643" max="643" width="16.7109375" style="6" customWidth="1"/>
    <col min="644" max="674" width="41" style="6" customWidth="1"/>
    <col min="675" max="675" width="42.42578125" style="6" customWidth="1"/>
    <col min="676" max="893" width="41" style="6" customWidth="1"/>
    <col min="894" max="895" width="23.42578125" style="6"/>
    <col min="896" max="896" width="8.42578125" style="6" customWidth="1"/>
    <col min="897" max="897" width="12.28515625" style="6" customWidth="1"/>
    <col min="898" max="898" width="90.140625" style="6" customWidth="1"/>
    <col min="899" max="899" width="16.7109375" style="6" customWidth="1"/>
    <col min="900" max="930" width="41" style="6" customWidth="1"/>
    <col min="931" max="931" width="42.42578125" style="6" customWidth="1"/>
    <col min="932" max="1149" width="41" style="6" customWidth="1"/>
    <col min="1150" max="1151" width="23.42578125" style="6"/>
    <col min="1152" max="1152" width="8.42578125" style="6" customWidth="1"/>
    <col min="1153" max="1153" width="12.28515625" style="6" customWidth="1"/>
    <col min="1154" max="1154" width="90.140625" style="6" customWidth="1"/>
    <col min="1155" max="1155" width="16.7109375" style="6" customWidth="1"/>
    <col min="1156" max="1186" width="41" style="6" customWidth="1"/>
    <col min="1187" max="1187" width="42.42578125" style="6" customWidth="1"/>
    <col min="1188" max="1405" width="41" style="6" customWidth="1"/>
    <col min="1406" max="1407" width="23.42578125" style="6"/>
    <col min="1408" max="1408" width="8.42578125" style="6" customWidth="1"/>
    <col min="1409" max="1409" width="12.28515625" style="6" customWidth="1"/>
    <col min="1410" max="1410" width="90.140625" style="6" customWidth="1"/>
    <col min="1411" max="1411" width="16.7109375" style="6" customWidth="1"/>
    <col min="1412" max="1442" width="41" style="6" customWidth="1"/>
    <col min="1443" max="1443" width="42.42578125" style="6" customWidth="1"/>
    <col min="1444" max="1661" width="41" style="6" customWidth="1"/>
    <col min="1662" max="1663" width="23.42578125" style="6"/>
    <col min="1664" max="1664" width="8.42578125" style="6" customWidth="1"/>
    <col min="1665" max="1665" width="12.28515625" style="6" customWidth="1"/>
    <col min="1666" max="1666" width="90.140625" style="6" customWidth="1"/>
    <col min="1667" max="1667" width="16.7109375" style="6" customWidth="1"/>
    <col min="1668" max="1698" width="41" style="6" customWidth="1"/>
    <col min="1699" max="1699" width="42.42578125" style="6" customWidth="1"/>
    <col min="1700" max="1917" width="41" style="6" customWidth="1"/>
    <col min="1918" max="1919" width="23.42578125" style="6"/>
    <col min="1920" max="1920" width="8.42578125" style="6" customWidth="1"/>
    <col min="1921" max="1921" width="12.28515625" style="6" customWidth="1"/>
    <col min="1922" max="1922" width="90.140625" style="6" customWidth="1"/>
    <col min="1923" max="1923" width="16.7109375" style="6" customWidth="1"/>
    <col min="1924" max="1954" width="41" style="6" customWidth="1"/>
    <col min="1955" max="1955" width="42.42578125" style="6" customWidth="1"/>
    <col min="1956" max="2173" width="41" style="6" customWidth="1"/>
    <col min="2174" max="2175" width="23.42578125" style="6"/>
    <col min="2176" max="2176" width="8.42578125" style="6" customWidth="1"/>
    <col min="2177" max="2177" width="12.28515625" style="6" customWidth="1"/>
    <col min="2178" max="2178" width="90.140625" style="6" customWidth="1"/>
    <col min="2179" max="2179" width="16.7109375" style="6" customWidth="1"/>
    <col min="2180" max="2210" width="41" style="6" customWidth="1"/>
    <col min="2211" max="2211" width="42.42578125" style="6" customWidth="1"/>
    <col min="2212" max="2429" width="41" style="6" customWidth="1"/>
    <col min="2430" max="2431" width="23.42578125" style="6"/>
    <col min="2432" max="2432" width="8.42578125" style="6" customWidth="1"/>
    <col min="2433" max="2433" width="12.28515625" style="6" customWidth="1"/>
    <col min="2434" max="2434" width="90.140625" style="6" customWidth="1"/>
    <col min="2435" max="2435" width="16.7109375" style="6" customWidth="1"/>
    <col min="2436" max="2466" width="41" style="6" customWidth="1"/>
    <col min="2467" max="2467" width="42.42578125" style="6" customWidth="1"/>
    <col min="2468" max="2685" width="41" style="6" customWidth="1"/>
    <col min="2686" max="2687" width="23.42578125" style="6"/>
    <col min="2688" max="2688" width="8.42578125" style="6" customWidth="1"/>
    <col min="2689" max="2689" width="12.28515625" style="6" customWidth="1"/>
    <col min="2690" max="2690" width="90.140625" style="6" customWidth="1"/>
    <col min="2691" max="2691" width="16.7109375" style="6" customWidth="1"/>
    <col min="2692" max="2722" width="41" style="6" customWidth="1"/>
    <col min="2723" max="2723" width="42.42578125" style="6" customWidth="1"/>
    <col min="2724" max="2941" width="41" style="6" customWidth="1"/>
    <col min="2942" max="2943" width="23.42578125" style="6"/>
    <col min="2944" max="2944" width="8.42578125" style="6" customWidth="1"/>
    <col min="2945" max="2945" width="12.28515625" style="6" customWidth="1"/>
    <col min="2946" max="2946" width="90.140625" style="6" customWidth="1"/>
    <col min="2947" max="2947" width="16.7109375" style="6" customWidth="1"/>
    <col min="2948" max="2978" width="41" style="6" customWidth="1"/>
    <col min="2979" max="2979" width="42.42578125" style="6" customWidth="1"/>
    <col min="2980" max="3197" width="41" style="6" customWidth="1"/>
    <col min="3198" max="3199" width="23.42578125" style="6"/>
    <col min="3200" max="3200" width="8.42578125" style="6" customWidth="1"/>
    <col min="3201" max="3201" width="12.28515625" style="6" customWidth="1"/>
    <col min="3202" max="3202" width="90.140625" style="6" customWidth="1"/>
    <col min="3203" max="3203" width="16.7109375" style="6" customWidth="1"/>
    <col min="3204" max="3234" width="41" style="6" customWidth="1"/>
    <col min="3235" max="3235" width="42.42578125" style="6" customWidth="1"/>
    <col min="3236" max="3453" width="41" style="6" customWidth="1"/>
    <col min="3454" max="3455" width="23.42578125" style="6"/>
    <col min="3456" max="3456" width="8.42578125" style="6" customWidth="1"/>
    <col min="3457" max="3457" width="12.28515625" style="6" customWidth="1"/>
    <col min="3458" max="3458" width="90.140625" style="6" customWidth="1"/>
    <col min="3459" max="3459" width="16.7109375" style="6" customWidth="1"/>
    <col min="3460" max="3490" width="41" style="6" customWidth="1"/>
    <col min="3491" max="3491" width="42.42578125" style="6" customWidth="1"/>
    <col min="3492" max="3709" width="41" style="6" customWidth="1"/>
    <col min="3710" max="3711" width="23.42578125" style="6"/>
    <col min="3712" max="3712" width="8.42578125" style="6" customWidth="1"/>
    <col min="3713" max="3713" width="12.28515625" style="6" customWidth="1"/>
    <col min="3714" max="3714" width="90.140625" style="6" customWidth="1"/>
    <col min="3715" max="3715" width="16.7109375" style="6" customWidth="1"/>
    <col min="3716" max="3746" width="41" style="6" customWidth="1"/>
    <col min="3747" max="3747" width="42.42578125" style="6" customWidth="1"/>
    <col min="3748" max="3965" width="41" style="6" customWidth="1"/>
    <col min="3966" max="3967" width="23.42578125" style="6"/>
    <col min="3968" max="3968" width="8.42578125" style="6" customWidth="1"/>
    <col min="3969" max="3969" width="12.28515625" style="6" customWidth="1"/>
    <col min="3970" max="3970" width="90.140625" style="6" customWidth="1"/>
    <col min="3971" max="3971" width="16.7109375" style="6" customWidth="1"/>
    <col min="3972" max="4002" width="41" style="6" customWidth="1"/>
    <col min="4003" max="4003" width="42.42578125" style="6" customWidth="1"/>
    <col min="4004" max="4221" width="41" style="6" customWidth="1"/>
    <col min="4222" max="4223" width="23.42578125" style="6"/>
    <col min="4224" max="4224" width="8.42578125" style="6" customWidth="1"/>
    <col min="4225" max="4225" width="12.28515625" style="6" customWidth="1"/>
    <col min="4226" max="4226" width="90.140625" style="6" customWidth="1"/>
    <col min="4227" max="4227" width="16.7109375" style="6" customWidth="1"/>
    <col min="4228" max="4258" width="41" style="6" customWidth="1"/>
    <col min="4259" max="4259" width="42.42578125" style="6" customWidth="1"/>
    <col min="4260" max="4477" width="41" style="6" customWidth="1"/>
    <col min="4478" max="4479" width="23.42578125" style="6"/>
    <col min="4480" max="4480" width="8.42578125" style="6" customWidth="1"/>
    <col min="4481" max="4481" width="12.28515625" style="6" customWidth="1"/>
    <col min="4482" max="4482" width="90.140625" style="6" customWidth="1"/>
    <col min="4483" max="4483" width="16.7109375" style="6" customWidth="1"/>
    <col min="4484" max="4514" width="41" style="6" customWidth="1"/>
    <col min="4515" max="4515" width="42.42578125" style="6" customWidth="1"/>
    <col min="4516" max="4733" width="41" style="6" customWidth="1"/>
    <col min="4734" max="4735" width="23.42578125" style="6"/>
    <col min="4736" max="4736" width="8.42578125" style="6" customWidth="1"/>
    <col min="4737" max="4737" width="12.28515625" style="6" customWidth="1"/>
    <col min="4738" max="4738" width="90.140625" style="6" customWidth="1"/>
    <col min="4739" max="4739" width="16.7109375" style="6" customWidth="1"/>
    <col min="4740" max="4770" width="41" style="6" customWidth="1"/>
    <col min="4771" max="4771" width="42.42578125" style="6" customWidth="1"/>
    <col min="4772" max="4989" width="41" style="6" customWidth="1"/>
    <col min="4990" max="4991" width="23.42578125" style="6"/>
    <col min="4992" max="4992" width="8.42578125" style="6" customWidth="1"/>
    <col min="4993" max="4993" width="12.28515625" style="6" customWidth="1"/>
    <col min="4994" max="4994" width="90.140625" style="6" customWidth="1"/>
    <col min="4995" max="4995" width="16.7109375" style="6" customWidth="1"/>
    <col min="4996" max="5026" width="41" style="6" customWidth="1"/>
    <col min="5027" max="5027" width="42.42578125" style="6" customWidth="1"/>
    <col min="5028" max="5245" width="41" style="6" customWidth="1"/>
    <col min="5246" max="5247" width="23.42578125" style="6"/>
    <col min="5248" max="5248" width="8.42578125" style="6" customWidth="1"/>
    <col min="5249" max="5249" width="12.28515625" style="6" customWidth="1"/>
    <col min="5250" max="5250" width="90.140625" style="6" customWidth="1"/>
    <col min="5251" max="5251" width="16.7109375" style="6" customWidth="1"/>
    <col min="5252" max="5282" width="41" style="6" customWidth="1"/>
    <col min="5283" max="5283" width="42.42578125" style="6" customWidth="1"/>
    <col min="5284" max="5501" width="41" style="6" customWidth="1"/>
    <col min="5502" max="5503" width="23.42578125" style="6"/>
    <col min="5504" max="5504" width="8.42578125" style="6" customWidth="1"/>
    <col min="5505" max="5505" width="12.28515625" style="6" customWidth="1"/>
    <col min="5506" max="5506" width="90.140625" style="6" customWidth="1"/>
    <col min="5507" max="5507" width="16.7109375" style="6" customWidth="1"/>
    <col min="5508" max="5538" width="41" style="6" customWidth="1"/>
    <col min="5539" max="5539" width="42.42578125" style="6" customWidth="1"/>
    <col min="5540" max="5757" width="41" style="6" customWidth="1"/>
    <col min="5758" max="5759" width="23.42578125" style="6"/>
    <col min="5760" max="5760" width="8.42578125" style="6" customWidth="1"/>
    <col min="5761" max="5761" width="12.28515625" style="6" customWidth="1"/>
    <col min="5762" max="5762" width="90.140625" style="6" customWidth="1"/>
    <col min="5763" max="5763" width="16.7109375" style="6" customWidth="1"/>
    <col min="5764" max="5794" width="41" style="6" customWidth="1"/>
    <col min="5795" max="5795" width="42.42578125" style="6" customWidth="1"/>
    <col min="5796" max="6013" width="41" style="6" customWidth="1"/>
    <col min="6014" max="6015" width="23.42578125" style="6"/>
    <col min="6016" max="6016" width="8.42578125" style="6" customWidth="1"/>
    <col min="6017" max="6017" width="12.28515625" style="6" customWidth="1"/>
    <col min="6018" max="6018" width="90.140625" style="6" customWidth="1"/>
    <col min="6019" max="6019" width="16.7109375" style="6" customWidth="1"/>
    <col min="6020" max="6050" width="41" style="6" customWidth="1"/>
    <col min="6051" max="6051" width="42.42578125" style="6" customWidth="1"/>
    <col min="6052" max="6269" width="41" style="6" customWidth="1"/>
    <col min="6270" max="6271" width="23.42578125" style="6"/>
    <col min="6272" max="6272" width="8.42578125" style="6" customWidth="1"/>
    <col min="6273" max="6273" width="12.28515625" style="6" customWidth="1"/>
    <col min="6274" max="6274" width="90.140625" style="6" customWidth="1"/>
    <col min="6275" max="6275" width="16.7109375" style="6" customWidth="1"/>
    <col min="6276" max="6306" width="41" style="6" customWidth="1"/>
    <col min="6307" max="6307" width="42.42578125" style="6" customWidth="1"/>
    <col min="6308" max="6525" width="41" style="6" customWidth="1"/>
    <col min="6526" max="6527" width="23.42578125" style="6"/>
    <col min="6528" max="6528" width="8.42578125" style="6" customWidth="1"/>
    <col min="6529" max="6529" width="12.28515625" style="6" customWidth="1"/>
    <col min="6530" max="6530" width="90.140625" style="6" customWidth="1"/>
    <col min="6531" max="6531" width="16.7109375" style="6" customWidth="1"/>
    <col min="6532" max="6562" width="41" style="6" customWidth="1"/>
    <col min="6563" max="6563" width="42.42578125" style="6" customWidth="1"/>
    <col min="6564" max="6781" width="41" style="6" customWidth="1"/>
    <col min="6782" max="6783" width="23.42578125" style="6"/>
    <col min="6784" max="6784" width="8.42578125" style="6" customWidth="1"/>
    <col min="6785" max="6785" width="12.28515625" style="6" customWidth="1"/>
    <col min="6786" max="6786" width="90.140625" style="6" customWidth="1"/>
    <col min="6787" max="6787" width="16.7109375" style="6" customWidth="1"/>
    <col min="6788" max="6818" width="41" style="6" customWidth="1"/>
    <col min="6819" max="6819" width="42.42578125" style="6" customWidth="1"/>
    <col min="6820" max="7037" width="41" style="6" customWidth="1"/>
    <col min="7038" max="7039" width="23.42578125" style="6"/>
    <col min="7040" max="7040" width="8.42578125" style="6" customWidth="1"/>
    <col min="7041" max="7041" width="12.28515625" style="6" customWidth="1"/>
    <col min="7042" max="7042" width="90.140625" style="6" customWidth="1"/>
    <col min="7043" max="7043" width="16.7109375" style="6" customWidth="1"/>
    <col min="7044" max="7074" width="41" style="6" customWidth="1"/>
    <col min="7075" max="7075" width="42.42578125" style="6" customWidth="1"/>
    <col min="7076" max="7293" width="41" style="6" customWidth="1"/>
    <col min="7294" max="7295" width="23.42578125" style="6"/>
    <col min="7296" max="7296" width="8.42578125" style="6" customWidth="1"/>
    <col min="7297" max="7297" width="12.28515625" style="6" customWidth="1"/>
    <col min="7298" max="7298" width="90.140625" style="6" customWidth="1"/>
    <col min="7299" max="7299" width="16.7109375" style="6" customWidth="1"/>
    <col min="7300" max="7330" width="41" style="6" customWidth="1"/>
    <col min="7331" max="7331" width="42.42578125" style="6" customWidth="1"/>
    <col min="7332" max="7549" width="41" style="6" customWidth="1"/>
    <col min="7550" max="7551" width="23.42578125" style="6"/>
    <col min="7552" max="7552" width="8.42578125" style="6" customWidth="1"/>
    <col min="7553" max="7553" width="12.28515625" style="6" customWidth="1"/>
    <col min="7554" max="7554" width="90.140625" style="6" customWidth="1"/>
    <col min="7555" max="7555" width="16.7109375" style="6" customWidth="1"/>
    <col min="7556" max="7586" width="41" style="6" customWidth="1"/>
    <col min="7587" max="7587" width="42.42578125" style="6" customWidth="1"/>
    <col min="7588" max="7805" width="41" style="6" customWidth="1"/>
    <col min="7806" max="7807" width="23.42578125" style="6"/>
    <col min="7808" max="7808" width="8.42578125" style="6" customWidth="1"/>
    <col min="7809" max="7809" width="12.28515625" style="6" customWidth="1"/>
    <col min="7810" max="7810" width="90.140625" style="6" customWidth="1"/>
    <col min="7811" max="7811" width="16.7109375" style="6" customWidth="1"/>
    <col min="7812" max="7842" width="41" style="6" customWidth="1"/>
    <col min="7843" max="7843" width="42.42578125" style="6" customWidth="1"/>
    <col min="7844" max="8061" width="41" style="6" customWidth="1"/>
    <col min="8062" max="8063" width="23.42578125" style="6"/>
    <col min="8064" max="8064" width="8.42578125" style="6" customWidth="1"/>
    <col min="8065" max="8065" width="12.28515625" style="6" customWidth="1"/>
    <col min="8066" max="8066" width="90.140625" style="6" customWidth="1"/>
    <col min="8067" max="8067" width="16.7109375" style="6" customWidth="1"/>
    <col min="8068" max="8098" width="41" style="6" customWidth="1"/>
    <col min="8099" max="8099" width="42.42578125" style="6" customWidth="1"/>
    <col min="8100" max="8317" width="41" style="6" customWidth="1"/>
    <col min="8318" max="8319" width="23.42578125" style="6"/>
    <col min="8320" max="8320" width="8.42578125" style="6" customWidth="1"/>
    <col min="8321" max="8321" width="12.28515625" style="6" customWidth="1"/>
    <col min="8322" max="8322" width="90.140625" style="6" customWidth="1"/>
    <col min="8323" max="8323" width="16.7109375" style="6" customWidth="1"/>
    <col min="8324" max="8354" width="41" style="6" customWidth="1"/>
    <col min="8355" max="8355" width="42.42578125" style="6" customWidth="1"/>
    <col min="8356" max="8573" width="41" style="6" customWidth="1"/>
    <col min="8574" max="8575" width="23.42578125" style="6"/>
    <col min="8576" max="8576" width="8.42578125" style="6" customWidth="1"/>
    <col min="8577" max="8577" width="12.28515625" style="6" customWidth="1"/>
    <col min="8578" max="8578" width="90.140625" style="6" customWidth="1"/>
    <col min="8579" max="8579" width="16.7109375" style="6" customWidth="1"/>
    <col min="8580" max="8610" width="41" style="6" customWidth="1"/>
    <col min="8611" max="8611" width="42.42578125" style="6" customWidth="1"/>
    <col min="8612" max="8829" width="41" style="6" customWidth="1"/>
    <col min="8830" max="8831" width="23.42578125" style="6"/>
    <col min="8832" max="8832" width="8.42578125" style="6" customWidth="1"/>
    <col min="8833" max="8833" width="12.28515625" style="6" customWidth="1"/>
    <col min="8834" max="8834" width="90.140625" style="6" customWidth="1"/>
    <col min="8835" max="8835" width="16.7109375" style="6" customWidth="1"/>
    <col min="8836" max="8866" width="41" style="6" customWidth="1"/>
    <col min="8867" max="8867" width="42.42578125" style="6" customWidth="1"/>
    <col min="8868" max="9085" width="41" style="6" customWidth="1"/>
    <col min="9086" max="9087" width="23.42578125" style="6"/>
    <col min="9088" max="9088" width="8.42578125" style="6" customWidth="1"/>
    <col min="9089" max="9089" width="12.28515625" style="6" customWidth="1"/>
    <col min="9090" max="9090" width="90.140625" style="6" customWidth="1"/>
    <col min="9091" max="9091" width="16.7109375" style="6" customWidth="1"/>
    <col min="9092" max="9122" width="41" style="6" customWidth="1"/>
    <col min="9123" max="9123" width="42.42578125" style="6" customWidth="1"/>
    <col min="9124" max="9341" width="41" style="6" customWidth="1"/>
    <col min="9342" max="9343" width="23.42578125" style="6"/>
    <col min="9344" max="9344" width="8.42578125" style="6" customWidth="1"/>
    <col min="9345" max="9345" width="12.28515625" style="6" customWidth="1"/>
    <col min="9346" max="9346" width="90.140625" style="6" customWidth="1"/>
    <col min="9347" max="9347" width="16.7109375" style="6" customWidth="1"/>
    <col min="9348" max="9378" width="41" style="6" customWidth="1"/>
    <col min="9379" max="9379" width="42.42578125" style="6" customWidth="1"/>
    <col min="9380" max="9597" width="41" style="6" customWidth="1"/>
    <col min="9598" max="9599" width="23.42578125" style="6"/>
    <col min="9600" max="9600" width="8.42578125" style="6" customWidth="1"/>
    <col min="9601" max="9601" width="12.28515625" style="6" customWidth="1"/>
    <col min="9602" max="9602" width="90.140625" style="6" customWidth="1"/>
    <col min="9603" max="9603" width="16.7109375" style="6" customWidth="1"/>
    <col min="9604" max="9634" width="41" style="6" customWidth="1"/>
    <col min="9635" max="9635" width="42.42578125" style="6" customWidth="1"/>
    <col min="9636" max="9853" width="41" style="6" customWidth="1"/>
    <col min="9854" max="9855" width="23.42578125" style="6"/>
    <col min="9856" max="9856" width="8.42578125" style="6" customWidth="1"/>
    <col min="9857" max="9857" width="12.28515625" style="6" customWidth="1"/>
    <col min="9858" max="9858" width="90.140625" style="6" customWidth="1"/>
    <col min="9859" max="9859" width="16.7109375" style="6" customWidth="1"/>
    <col min="9860" max="9890" width="41" style="6" customWidth="1"/>
    <col min="9891" max="9891" width="42.42578125" style="6" customWidth="1"/>
    <col min="9892" max="10109" width="41" style="6" customWidth="1"/>
    <col min="10110" max="10111" width="23.42578125" style="6"/>
    <col min="10112" max="10112" width="8.42578125" style="6" customWidth="1"/>
    <col min="10113" max="10113" width="12.28515625" style="6" customWidth="1"/>
    <col min="10114" max="10114" width="90.140625" style="6" customWidth="1"/>
    <col min="10115" max="10115" width="16.7109375" style="6" customWidth="1"/>
    <col min="10116" max="10146" width="41" style="6" customWidth="1"/>
    <col min="10147" max="10147" width="42.42578125" style="6" customWidth="1"/>
    <col min="10148" max="10365" width="41" style="6" customWidth="1"/>
    <col min="10366" max="10367" width="23.42578125" style="6"/>
    <col min="10368" max="10368" width="8.42578125" style="6" customWidth="1"/>
    <col min="10369" max="10369" width="12.28515625" style="6" customWidth="1"/>
    <col min="10370" max="10370" width="90.140625" style="6" customWidth="1"/>
    <col min="10371" max="10371" width="16.7109375" style="6" customWidth="1"/>
    <col min="10372" max="10402" width="41" style="6" customWidth="1"/>
    <col min="10403" max="10403" width="42.42578125" style="6" customWidth="1"/>
    <col min="10404" max="10621" width="41" style="6" customWidth="1"/>
    <col min="10622" max="10623" width="23.42578125" style="6"/>
    <col min="10624" max="10624" width="8.42578125" style="6" customWidth="1"/>
    <col min="10625" max="10625" width="12.28515625" style="6" customWidth="1"/>
    <col min="10626" max="10626" width="90.140625" style="6" customWidth="1"/>
    <col min="10627" max="10627" width="16.7109375" style="6" customWidth="1"/>
    <col min="10628" max="10658" width="41" style="6" customWidth="1"/>
    <col min="10659" max="10659" width="42.42578125" style="6" customWidth="1"/>
    <col min="10660" max="10877" width="41" style="6" customWidth="1"/>
    <col min="10878" max="10879" width="23.42578125" style="6"/>
    <col min="10880" max="10880" width="8.42578125" style="6" customWidth="1"/>
    <col min="10881" max="10881" width="12.28515625" style="6" customWidth="1"/>
    <col min="10882" max="10882" width="90.140625" style="6" customWidth="1"/>
    <col min="10883" max="10883" width="16.7109375" style="6" customWidth="1"/>
    <col min="10884" max="10914" width="41" style="6" customWidth="1"/>
    <col min="10915" max="10915" width="42.42578125" style="6" customWidth="1"/>
    <col min="10916" max="11133" width="41" style="6" customWidth="1"/>
    <col min="11134" max="11135" width="23.42578125" style="6"/>
    <col min="11136" max="11136" width="8.42578125" style="6" customWidth="1"/>
    <col min="11137" max="11137" width="12.28515625" style="6" customWidth="1"/>
    <col min="11138" max="11138" width="90.140625" style="6" customWidth="1"/>
    <col min="11139" max="11139" width="16.7109375" style="6" customWidth="1"/>
    <col min="11140" max="11170" width="41" style="6" customWidth="1"/>
    <col min="11171" max="11171" width="42.42578125" style="6" customWidth="1"/>
    <col min="11172" max="11389" width="41" style="6" customWidth="1"/>
    <col min="11390" max="11391" width="23.42578125" style="6"/>
    <col min="11392" max="11392" width="8.42578125" style="6" customWidth="1"/>
    <col min="11393" max="11393" width="12.28515625" style="6" customWidth="1"/>
    <col min="11394" max="11394" width="90.140625" style="6" customWidth="1"/>
    <col min="11395" max="11395" width="16.7109375" style="6" customWidth="1"/>
    <col min="11396" max="11426" width="41" style="6" customWidth="1"/>
    <col min="11427" max="11427" width="42.42578125" style="6" customWidth="1"/>
    <col min="11428" max="11645" width="41" style="6" customWidth="1"/>
    <col min="11646" max="11647" width="23.42578125" style="6"/>
    <col min="11648" max="11648" width="8.42578125" style="6" customWidth="1"/>
    <col min="11649" max="11649" width="12.28515625" style="6" customWidth="1"/>
    <col min="11650" max="11650" width="90.140625" style="6" customWidth="1"/>
    <col min="11651" max="11651" width="16.7109375" style="6" customWidth="1"/>
    <col min="11652" max="11682" width="41" style="6" customWidth="1"/>
    <col min="11683" max="11683" width="42.42578125" style="6" customWidth="1"/>
    <col min="11684" max="11901" width="41" style="6" customWidth="1"/>
    <col min="11902" max="11903" width="23.42578125" style="6"/>
    <col min="11904" max="11904" width="8.42578125" style="6" customWidth="1"/>
    <col min="11905" max="11905" width="12.28515625" style="6" customWidth="1"/>
    <col min="11906" max="11906" width="90.140625" style="6" customWidth="1"/>
    <col min="11907" max="11907" width="16.7109375" style="6" customWidth="1"/>
    <col min="11908" max="11938" width="41" style="6" customWidth="1"/>
    <col min="11939" max="11939" width="42.42578125" style="6" customWidth="1"/>
    <col min="11940" max="12157" width="41" style="6" customWidth="1"/>
    <col min="12158" max="12159" width="23.42578125" style="6"/>
    <col min="12160" max="12160" width="8.42578125" style="6" customWidth="1"/>
    <col min="12161" max="12161" width="12.28515625" style="6" customWidth="1"/>
    <col min="12162" max="12162" width="90.140625" style="6" customWidth="1"/>
    <col min="12163" max="12163" width="16.7109375" style="6" customWidth="1"/>
    <col min="12164" max="12194" width="41" style="6" customWidth="1"/>
    <col min="12195" max="12195" width="42.42578125" style="6" customWidth="1"/>
    <col min="12196" max="12413" width="41" style="6" customWidth="1"/>
    <col min="12414" max="12415" width="23.42578125" style="6"/>
    <col min="12416" max="12416" width="8.42578125" style="6" customWidth="1"/>
    <col min="12417" max="12417" width="12.28515625" style="6" customWidth="1"/>
    <col min="12418" max="12418" width="90.140625" style="6" customWidth="1"/>
    <col min="12419" max="12419" width="16.7109375" style="6" customWidth="1"/>
    <col min="12420" max="12450" width="41" style="6" customWidth="1"/>
    <col min="12451" max="12451" width="42.42578125" style="6" customWidth="1"/>
    <col min="12452" max="12669" width="41" style="6" customWidth="1"/>
    <col min="12670" max="12671" width="23.42578125" style="6"/>
    <col min="12672" max="12672" width="8.42578125" style="6" customWidth="1"/>
    <col min="12673" max="12673" width="12.28515625" style="6" customWidth="1"/>
    <col min="12674" max="12674" width="90.140625" style="6" customWidth="1"/>
    <col min="12675" max="12675" width="16.7109375" style="6" customWidth="1"/>
    <col min="12676" max="12706" width="41" style="6" customWidth="1"/>
    <col min="12707" max="12707" width="42.42578125" style="6" customWidth="1"/>
    <col min="12708" max="12925" width="41" style="6" customWidth="1"/>
    <col min="12926" max="12927" width="23.42578125" style="6"/>
    <col min="12928" max="12928" width="8.42578125" style="6" customWidth="1"/>
    <col min="12929" max="12929" width="12.28515625" style="6" customWidth="1"/>
    <col min="12930" max="12930" width="90.140625" style="6" customWidth="1"/>
    <col min="12931" max="12931" width="16.7109375" style="6" customWidth="1"/>
    <col min="12932" max="12962" width="41" style="6" customWidth="1"/>
    <col min="12963" max="12963" width="42.42578125" style="6" customWidth="1"/>
    <col min="12964" max="13181" width="41" style="6" customWidth="1"/>
    <col min="13182" max="13183" width="23.42578125" style="6"/>
    <col min="13184" max="13184" width="8.42578125" style="6" customWidth="1"/>
    <col min="13185" max="13185" width="12.28515625" style="6" customWidth="1"/>
    <col min="13186" max="13186" width="90.140625" style="6" customWidth="1"/>
    <col min="13187" max="13187" width="16.7109375" style="6" customWidth="1"/>
    <col min="13188" max="13218" width="41" style="6" customWidth="1"/>
    <col min="13219" max="13219" width="42.42578125" style="6" customWidth="1"/>
    <col min="13220" max="13437" width="41" style="6" customWidth="1"/>
    <col min="13438" max="13439" width="23.42578125" style="6"/>
    <col min="13440" max="13440" width="8.42578125" style="6" customWidth="1"/>
    <col min="13441" max="13441" width="12.28515625" style="6" customWidth="1"/>
    <col min="13442" max="13442" width="90.140625" style="6" customWidth="1"/>
    <col min="13443" max="13443" width="16.7109375" style="6" customWidth="1"/>
    <col min="13444" max="13474" width="41" style="6" customWidth="1"/>
    <col min="13475" max="13475" width="42.42578125" style="6" customWidth="1"/>
    <col min="13476" max="13693" width="41" style="6" customWidth="1"/>
    <col min="13694" max="13695" width="23.42578125" style="6"/>
    <col min="13696" max="13696" width="8.42578125" style="6" customWidth="1"/>
    <col min="13697" max="13697" width="12.28515625" style="6" customWidth="1"/>
    <col min="13698" max="13698" width="90.140625" style="6" customWidth="1"/>
    <col min="13699" max="13699" width="16.7109375" style="6" customWidth="1"/>
    <col min="13700" max="13730" width="41" style="6" customWidth="1"/>
    <col min="13731" max="13731" width="42.42578125" style="6" customWidth="1"/>
    <col min="13732" max="13949" width="41" style="6" customWidth="1"/>
    <col min="13950" max="13951" width="23.42578125" style="6"/>
    <col min="13952" max="13952" width="8.42578125" style="6" customWidth="1"/>
    <col min="13953" max="13953" width="12.28515625" style="6" customWidth="1"/>
    <col min="13954" max="13954" width="90.140625" style="6" customWidth="1"/>
    <col min="13955" max="13955" width="16.7109375" style="6" customWidth="1"/>
    <col min="13956" max="13986" width="41" style="6" customWidth="1"/>
    <col min="13987" max="13987" width="42.42578125" style="6" customWidth="1"/>
    <col min="13988" max="14205" width="41" style="6" customWidth="1"/>
    <col min="14206" max="14207" width="23.42578125" style="6"/>
    <col min="14208" max="14208" width="8.42578125" style="6" customWidth="1"/>
    <col min="14209" max="14209" width="12.28515625" style="6" customWidth="1"/>
    <col min="14210" max="14210" width="90.140625" style="6" customWidth="1"/>
    <col min="14211" max="14211" width="16.7109375" style="6" customWidth="1"/>
    <col min="14212" max="14242" width="41" style="6" customWidth="1"/>
    <col min="14243" max="14243" width="42.42578125" style="6" customWidth="1"/>
    <col min="14244" max="14461" width="41" style="6" customWidth="1"/>
    <col min="14462" max="14463" width="23.42578125" style="6"/>
    <col min="14464" max="14464" width="8.42578125" style="6" customWidth="1"/>
    <col min="14465" max="14465" width="12.28515625" style="6" customWidth="1"/>
    <col min="14466" max="14466" width="90.140625" style="6" customWidth="1"/>
    <col min="14467" max="14467" width="16.7109375" style="6" customWidth="1"/>
    <col min="14468" max="14498" width="41" style="6" customWidth="1"/>
    <col min="14499" max="14499" width="42.42578125" style="6" customWidth="1"/>
    <col min="14500" max="14717" width="41" style="6" customWidth="1"/>
    <col min="14718" max="14719" width="23.42578125" style="6"/>
    <col min="14720" max="14720" width="8.42578125" style="6" customWidth="1"/>
    <col min="14721" max="14721" width="12.28515625" style="6" customWidth="1"/>
    <col min="14722" max="14722" width="90.140625" style="6" customWidth="1"/>
    <col min="14723" max="14723" width="16.7109375" style="6" customWidth="1"/>
    <col min="14724" max="14754" width="41" style="6" customWidth="1"/>
    <col min="14755" max="14755" width="42.42578125" style="6" customWidth="1"/>
    <col min="14756" max="14973" width="41" style="6" customWidth="1"/>
    <col min="14974" max="14975" width="23.42578125" style="6"/>
    <col min="14976" max="14976" width="8.42578125" style="6" customWidth="1"/>
    <col min="14977" max="14977" width="12.28515625" style="6" customWidth="1"/>
    <col min="14978" max="14978" width="90.140625" style="6" customWidth="1"/>
    <col min="14979" max="14979" width="16.7109375" style="6" customWidth="1"/>
    <col min="14980" max="15010" width="41" style="6" customWidth="1"/>
    <col min="15011" max="15011" width="42.42578125" style="6" customWidth="1"/>
    <col min="15012" max="15229" width="41" style="6" customWidth="1"/>
    <col min="15230" max="15231" width="23.42578125" style="6"/>
    <col min="15232" max="15232" width="8.42578125" style="6" customWidth="1"/>
    <col min="15233" max="15233" width="12.28515625" style="6" customWidth="1"/>
    <col min="15234" max="15234" width="90.140625" style="6" customWidth="1"/>
    <col min="15235" max="15235" width="16.7109375" style="6" customWidth="1"/>
    <col min="15236" max="15266" width="41" style="6" customWidth="1"/>
    <col min="15267" max="15267" width="42.42578125" style="6" customWidth="1"/>
    <col min="15268" max="15485" width="41" style="6" customWidth="1"/>
    <col min="15486" max="15487" width="23.42578125" style="6"/>
    <col min="15488" max="15488" width="8.42578125" style="6" customWidth="1"/>
    <col min="15489" max="15489" width="12.28515625" style="6" customWidth="1"/>
    <col min="15490" max="15490" width="90.140625" style="6" customWidth="1"/>
    <col min="15491" max="15491" width="16.7109375" style="6" customWidth="1"/>
    <col min="15492" max="15522" width="41" style="6" customWidth="1"/>
    <col min="15523" max="15523" width="42.42578125" style="6" customWidth="1"/>
    <col min="15524" max="15741" width="41" style="6" customWidth="1"/>
    <col min="15742" max="15743" width="23.42578125" style="6"/>
    <col min="15744" max="15744" width="8.42578125" style="6" customWidth="1"/>
    <col min="15745" max="15745" width="12.28515625" style="6" customWidth="1"/>
    <col min="15746" max="15746" width="90.140625" style="6" customWidth="1"/>
    <col min="15747" max="15747" width="16.7109375" style="6" customWidth="1"/>
    <col min="15748" max="15778" width="41" style="6" customWidth="1"/>
    <col min="15779" max="15779" width="42.42578125" style="6" customWidth="1"/>
    <col min="15780" max="15997" width="41" style="6" customWidth="1"/>
    <col min="15998" max="15999" width="23.42578125" style="6"/>
    <col min="16000" max="16000" width="8.42578125" style="6" customWidth="1"/>
    <col min="16001" max="16001" width="12.28515625" style="6" customWidth="1"/>
    <col min="16002" max="16002" width="90.140625" style="6" customWidth="1"/>
    <col min="16003" max="16003" width="16.7109375" style="6" customWidth="1"/>
    <col min="16004" max="16034" width="41" style="6" customWidth="1"/>
    <col min="16035" max="16035" width="42.42578125" style="6" customWidth="1"/>
    <col min="16036" max="16384" width="41" style="6" customWidth="1"/>
  </cols>
  <sheetData>
    <row r="1" spans="1:127" s="1" customFormat="1" x14ac:dyDescent="0.25">
      <c r="B1" s="2"/>
      <c r="C1" s="2"/>
      <c r="D1" s="129" t="s">
        <v>0</v>
      </c>
      <c r="E1" s="129"/>
      <c r="F1" s="129"/>
      <c r="G1" s="129"/>
      <c r="H1" s="129"/>
      <c r="I1" s="129"/>
      <c r="J1" s="129"/>
      <c r="K1" s="129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</row>
    <row r="2" spans="1:127" s="1" customFormat="1" x14ac:dyDescent="0.25">
      <c r="B2" s="2"/>
      <c r="C2" s="2"/>
      <c r="D2" s="129" t="s">
        <v>71</v>
      </c>
      <c r="E2" s="129"/>
      <c r="F2" s="129"/>
      <c r="G2" s="129"/>
      <c r="H2" s="129"/>
      <c r="I2" s="129"/>
      <c r="J2" s="129"/>
      <c r="K2" s="129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</row>
    <row r="3" spans="1:127" s="1" customFormat="1" x14ac:dyDescent="0.3">
      <c r="A3" s="3"/>
      <c r="B3" s="4"/>
      <c r="C3" s="3"/>
      <c r="D3" s="3"/>
      <c r="E3" s="3"/>
      <c r="F3" s="3"/>
      <c r="G3" s="3"/>
      <c r="H3" s="3"/>
      <c r="I3" s="3"/>
      <c r="J3" s="45" t="s">
        <v>1</v>
      </c>
      <c r="L3" s="5"/>
      <c r="M3" s="3"/>
      <c r="N3" s="3"/>
      <c r="O3" s="3"/>
      <c r="P3" s="3"/>
      <c r="Q3" s="45" t="s">
        <v>1</v>
      </c>
      <c r="S3" s="5"/>
      <c r="T3" s="5"/>
      <c r="U3" s="3"/>
      <c r="V3" s="3"/>
      <c r="W3" s="3"/>
      <c r="X3" s="45" t="s">
        <v>1</v>
      </c>
      <c r="Z3" s="3"/>
      <c r="AA3" s="5"/>
      <c r="AB3" s="5"/>
      <c r="AC3" s="3"/>
      <c r="AD3" s="3"/>
      <c r="AE3" s="45" t="s">
        <v>1</v>
      </c>
      <c r="AG3" s="3"/>
      <c r="AH3" s="3"/>
      <c r="AI3" s="5"/>
      <c r="AJ3" s="5"/>
      <c r="AK3" s="3"/>
      <c r="AL3" s="45" t="s">
        <v>1</v>
      </c>
      <c r="AN3" s="3"/>
      <c r="AO3" s="3"/>
      <c r="AP3" s="3"/>
      <c r="AQ3" s="5"/>
      <c r="AR3" s="5"/>
      <c r="AS3" s="45" t="s">
        <v>1</v>
      </c>
      <c r="AU3" s="5"/>
      <c r="AV3" s="3"/>
      <c r="AW3" s="3"/>
      <c r="AX3" s="3"/>
      <c r="AY3" s="5"/>
      <c r="AZ3" s="45" t="s">
        <v>1</v>
      </c>
      <c r="BB3" s="5"/>
      <c r="BC3" s="3"/>
      <c r="BD3" s="3"/>
      <c r="BE3" s="3"/>
      <c r="BF3" s="3"/>
      <c r="BG3" s="45" t="s">
        <v>1</v>
      </c>
      <c r="BI3" s="3"/>
      <c r="BJ3" s="3"/>
      <c r="BK3" s="3"/>
      <c r="BL3" s="3"/>
      <c r="BM3" s="5"/>
      <c r="BN3" s="45" t="s">
        <v>1</v>
      </c>
      <c r="BO3" s="45"/>
      <c r="BQ3" s="5"/>
      <c r="BR3" s="3"/>
      <c r="BS3" s="3"/>
      <c r="BT3" s="3"/>
      <c r="BU3" s="45" t="s">
        <v>1</v>
      </c>
      <c r="BV3" s="45"/>
      <c r="BX3" s="3"/>
      <c r="BY3" s="5"/>
      <c r="BZ3" s="3"/>
      <c r="CA3" s="3"/>
      <c r="CB3" s="45" t="s">
        <v>1</v>
      </c>
      <c r="CC3" s="45"/>
      <c r="CE3" s="3"/>
      <c r="CF3" s="3"/>
      <c r="CG3" s="5"/>
      <c r="CH3" s="3"/>
      <c r="CI3" s="45" t="s">
        <v>1</v>
      </c>
      <c r="CJ3" s="45"/>
      <c r="CL3" s="3"/>
      <c r="CM3" s="3"/>
      <c r="CN3" s="3"/>
      <c r="CO3" s="3"/>
      <c r="CP3" s="45" t="s">
        <v>1</v>
      </c>
      <c r="CR3" s="3"/>
      <c r="CS3" s="3"/>
      <c r="CT3" s="3"/>
      <c r="CU3" s="3"/>
      <c r="CV3" s="3"/>
      <c r="CW3" s="45" t="s">
        <v>1</v>
      </c>
      <c r="CY3" s="3"/>
      <c r="CZ3" s="3"/>
      <c r="DA3" s="3"/>
      <c r="DB3" s="3"/>
      <c r="DC3" s="3"/>
      <c r="DD3" s="45" t="s">
        <v>1</v>
      </c>
      <c r="DE3" s="60"/>
      <c r="DF3" s="3"/>
      <c r="DG3" s="3"/>
      <c r="DH3" s="3"/>
      <c r="DI3" s="3"/>
      <c r="DJ3" s="45"/>
      <c r="DK3" s="45" t="s">
        <v>1</v>
      </c>
      <c r="DL3" s="3"/>
      <c r="DM3" s="3"/>
      <c r="DN3" s="123"/>
      <c r="DO3" s="123"/>
      <c r="DP3" s="123"/>
      <c r="DQ3" s="125"/>
      <c r="DR3" s="45" t="s">
        <v>1</v>
      </c>
      <c r="DS3" s="123"/>
      <c r="DT3" s="124"/>
      <c r="DU3" s="126"/>
      <c r="DV3" s="3"/>
      <c r="DW3" s="45" t="s">
        <v>1</v>
      </c>
    </row>
    <row r="4" spans="1:127" ht="27" customHeight="1" thickBot="1" x14ac:dyDescent="0.4">
      <c r="D4" s="5"/>
      <c r="E4" s="8" t="s">
        <v>81</v>
      </c>
      <c r="F4" s="8" t="s">
        <v>83</v>
      </c>
      <c r="G4" s="8" t="s">
        <v>85</v>
      </c>
      <c r="H4" s="8" t="s">
        <v>88</v>
      </c>
      <c r="I4" s="8" t="s">
        <v>90</v>
      </c>
      <c r="J4" s="8" t="s">
        <v>92</v>
      </c>
      <c r="K4" s="8" t="s">
        <v>94</v>
      </c>
      <c r="L4" s="8" t="s">
        <v>97</v>
      </c>
      <c r="M4" s="8" t="s">
        <v>100</v>
      </c>
      <c r="N4" s="8" t="s">
        <v>102</v>
      </c>
      <c r="O4" s="8" t="s">
        <v>105</v>
      </c>
      <c r="P4" s="8" t="s">
        <v>108</v>
      </c>
      <c r="Q4" s="8" t="s">
        <v>111</v>
      </c>
      <c r="R4" s="8" t="s">
        <v>113</v>
      </c>
      <c r="S4" s="8" t="s">
        <v>115</v>
      </c>
      <c r="T4" s="8" t="s">
        <v>118</v>
      </c>
      <c r="U4" s="8" t="s">
        <v>120</v>
      </c>
      <c r="V4" s="8" t="s">
        <v>122</v>
      </c>
      <c r="W4" s="8" t="s">
        <v>124</v>
      </c>
      <c r="X4" s="8" t="s">
        <v>128</v>
      </c>
      <c r="Y4" s="8" t="s">
        <v>130</v>
      </c>
      <c r="Z4" s="8" t="s">
        <v>132</v>
      </c>
      <c r="AA4" s="8" t="s">
        <v>135</v>
      </c>
      <c r="AB4" s="8" t="s">
        <v>138</v>
      </c>
      <c r="AC4" s="8" t="s">
        <v>141</v>
      </c>
      <c r="AD4" s="8" t="s">
        <v>143</v>
      </c>
      <c r="AE4" s="8" t="s">
        <v>146</v>
      </c>
      <c r="AF4" s="8" t="s">
        <v>148</v>
      </c>
      <c r="AG4" s="8" t="s">
        <v>150</v>
      </c>
      <c r="AH4" s="8" t="s">
        <v>152</v>
      </c>
      <c r="AI4" s="8" t="s">
        <v>154</v>
      </c>
      <c r="AJ4" s="8" t="s">
        <v>156</v>
      </c>
      <c r="AK4" s="8" t="s">
        <v>158</v>
      </c>
      <c r="AL4" s="8" t="s">
        <v>160</v>
      </c>
      <c r="AM4" s="8" t="s">
        <v>162</v>
      </c>
      <c r="AN4" s="8" t="s">
        <v>165</v>
      </c>
      <c r="AO4" s="8" t="s">
        <v>167</v>
      </c>
      <c r="AP4" s="8" t="s">
        <v>170</v>
      </c>
      <c r="AQ4" s="8" t="s">
        <v>172</v>
      </c>
      <c r="AR4" s="8" t="s">
        <v>174</v>
      </c>
      <c r="AS4" s="8" t="s">
        <v>177</v>
      </c>
      <c r="AT4" s="8" t="s">
        <v>180</v>
      </c>
      <c r="AU4" s="8" t="s">
        <v>183</v>
      </c>
      <c r="AV4" s="8" t="s">
        <v>185</v>
      </c>
      <c r="AW4" s="8" t="s">
        <v>187</v>
      </c>
      <c r="AX4" s="8" t="s">
        <v>189</v>
      </c>
      <c r="AY4" s="8" t="s">
        <v>192</v>
      </c>
      <c r="AZ4" s="8" t="s">
        <v>194</v>
      </c>
      <c r="BA4" s="8" t="s">
        <v>197</v>
      </c>
      <c r="BB4" s="8" t="s">
        <v>199</v>
      </c>
      <c r="BC4" s="8" t="s">
        <v>202</v>
      </c>
      <c r="BD4" s="8" t="s">
        <v>204</v>
      </c>
      <c r="BE4" s="8" t="s">
        <v>206</v>
      </c>
      <c r="BF4" s="8" t="s">
        <v>209</v>
      </c>
      <c r="BG4" s="8" t="s">
        <v>210</v>
      </c>
      <c r="BH4" s="8" t="s">
        <v>212</v>
      </c>
      <c r="BI4" s="8" t="s">
        <v>214</v>
      </c>
      <c r="BJ4" s="8" t="s">
        <v>217</v>
      </c>
      <c r="BK4" s="8" t="s">
        <v>219</v>
      </c>
      <c r="BL4" s="8" t="s">
        <v>221</v>
      </c>
      <c r="BM4" s="8" t="s">
        <v>223</v>
      </c>
      <c r="BN4" s="8" t="s">
        <v>225</v>
      </c>
      <c r="BO4" s="8" t="s">
        <v>228</v>
      </c>
      <c r="BP4" s="8" t="s">
        <v>230</v>
      </c>
      <c r="BQ4" s="8" t="s">
        <v>232</v>
      </c>
      <c r="BR4" s="8" t="s">
        <v>235</v>
      </c>
      <c r="BS4" s="8" t="s">
        <v>236</v>
      </c>
      <c r="BT4" s="8" t="s">
        <v>239</v>
      </c>
      <c r="BU4" s="8" t="s">
        <v>241</v>
      </c>
      <c r="BV4" s="8" t="s">
        <v>244</v>
      </c>
      <c r="BW4" s="8" t="s">
        <v>247</v>
      </c>
      <c r="BX4" s="8" t="s">
        <v>248</v>
      </c>
      <c r="BY4" s="8" t="s">
        <v>250</v>
      </c>
      <c r="BZ4" s="8" t="s">
        <v>254</v>
      </c>
      <c r="CA4" s="8" t="s">
        <v>256</v>
      </c>
      <c r="CB4" s="8" t="s">
        <v>259</v>
      </c>
      <c r="CC4" s="8" t="s">
        <v>261</v>
      </c>
      <c r="CD4" s="8" t="s">
        <v>264</v>
      </c>
      <c r="CE4" s="8" t="s">
        <v>266</v>
      </c>
      <c r="CF4" s="8" t="s">
        <v>268</v>
      </c>
      <c r="CG4" s="8" t="s">
        <v>270</v>
      </c>
      <c r="CH4" s="8" t="s">
        <v>273</v>
      </c>
      <c r="CI4" s="8" t="s">
        <v>275</v>
      </c>
      <c r="CJ4" s="8" t="s">
        <v>278</v>
      </c>
      <c r="CK4" s="8" t="s">
        <v>281</v>
      </c>
      <c r="CL4" s="8" t="s">
        <v>283</v>
      </c>
      <c r="CM4" s="8" t="s">
        <v>286</v>
      </c>
      <c r="CN4" s="8" t="s">
        <v>288</v>
      </c>
      <c r="CO4" s="8" t="s">
        <v>291</v>
      </c>
      <c r="CP4" s="8" t="s">
        <v>293</v>
      </c>
      <c r="CQ4" s="8" t="s">
        <v>295</v>
      </c>
      <c r="CR4" s="8" t="s">
        <v>297</v>
      </c>
      <c r="CS4" s="8" t="s">
        <v>299</v>
      </c>
      <c r="CT4" s="8" t="s">
        <v>302</v>
      </c>
      <c r="CU4" s="8" t="s">
        <v>304</v>
      </c>
      <c r="CV4" s="8" t="s">
        <v>306</v>
      </c>
      <c r="CW4" s="8" t="s">
        <v>309</v>
      </c>
      <c r="CX4" s="8" t="s">
        <v>311</v>
      </c>
      <c r="CY4" s="8" t="s">
        <v>313</v>
      </c>
      <c r="CZ4" s="8" t="s">
        <v>316</v>
      </c>
      <c r="DA4" s="8" t="s">
        <v>318</v>
      </c>
      <c r="DB4" s="8" t="s">
        <v>320</v>
      </c>
      <c r="DC4" s="8" t="s">
        <v>322</v>
      </c>
      <c r="DD4" s="8" t="s">
        <v>324</v>
      </c>
      <c r="DE4" s="8" t="s">
        <v>326</v>
      </c>
      <c r="DF4" s="8" t="s">
        <v>328</v>
      </c>
      <c r="DG4" s="8" t="s">
        <v>330</v>
      </c>
      <c r="DH4" s="8" t="s">
        <v>332</v>
      </c>
      <c r="DI4" s="8" t="s">
        <v>334</v>
      </c>
      <c r="DJ4" s="8" t="s">
        <v>336</v>
      </c>
      <c r="DK4" s="8" t="s">
        <v>338</v>
      </c>
      <c r="DL4" s="8" t="s">
        <v>340</v>
      </c>
      <c r="DM4" s="8" t="s">
        <v>342</v>
      </c>
      <c r="DN4" s="8" t="s">
        <v>344</v>
      </c>
      <c r="DO4" s="8" t="s">
        <v>347</v>
      </c>
      <c r="DP4" s="8" t="s">
        <v>348</v>
      </c>
      <c r="DQ4" s="8" t="s">
        <v>349</v>
      </c>
      <c r="DR4" s="8" t="s">
        <v>352</v>
      </c>
      <c r="DS4" s="8" t="s">
        <v>353</v>
      </c>
      <c r="DT4" s="8" t="s">
        <v>356</v>
      </c>
      <c r="DU4" s="8" t="s">
        <v>358</v>
      </c>
      <c r="DV4" s="5"/>
      <c r="DW4" s="5"/>
    </row>
    <row r="5" spans="1:127" ht="53.25" customHeight="1" x14ac:dyDescent="0.25">
      <c r="A5" s="130" t="s">
        <v>73</v>
      </c>
      <c r="B5" s="132" t="s">
        <v>72</v>
      </c>
      <c r="C5" s="134" t="s">
        <v>2</v>
      </c>
      <c r="D5" s="132" t="s">
        <v>3</v>
      </c>
      <c r="E5" s="127" t="s">
        <v>82</v>
      </c>
      <c r="F5" s="127" t="s">
        <v>84</v>
      </c>
      <c r="G5" s="127" t="s">
        <v>86</v>
      </c>
      <c r="H5" s="127" t="s">
        <v>89</v>
      </c>
      <c r="I5" s="127" t="s">
        <v>91</v>
      </c>
      <c r="J5" s="127" t="s">
        <v>93</v>
      </c>
      <c r="K5" s="127" t="s">
        <v>95</v>
      </c>
      <c r="L5" s="127" t="s">
        <v>98</v>
      </c>
      <c r="M5" s="127" t="s">
        <v>101</v>
      </c>
      <c r="N5" s="127" t="s">
        <v>103</v>
      </c>
      <c r="O5" s="127" t="s">
        <v>106</v>
      </c>
      <c r="P5" s="127" t="s">
        <v>109</v>
      </c>
      <c r="Q5" s="127" t="s">
        <v>112</v>
      </c>
      <c r="R5" s="127" t="s">
        <v>114</v>
      </c>
      <c r="S5" s="127" t="s">
        <v>116</v>
      </c>
      <c r="T5" s="127" t="s">
        <v>119</v>
      </c>
      <c r="U5" s="127" t="s">
        <v>121</v>
      </c>
      <c r="V5" s="127" t="s">
        <v>123</v>
      </c>
      <c r="W5" s="127" t="s">
        <v>125</v>
      </c>
      <c r="X5" s="127" t="s">
        <v>129</v>
      </c>
      <c r="Y5" s="127" t="s">
        <v>361</v>
      </c>
      <c r="Z5" s="127" t="s">
        <v>133</v>
      </c>
      <c r="AA5" s="127" t="s">
        <v>136</v>
      </c>
      <c r="AB5" s="127" t="s">
        <v>139</v>
      </c>
      <c r="AC5" s="127" t="s">
        <v>142</v>
      </c>
      <c r="AD5" s="127" t="s">
        <v>144</v>
      </c>
      <c r="AE5" s="127" t="s">
        <v>147</v>
      </c>
      <c r="AF5" s="127" t="s">
        <v>149</v>
      </c>
      <c r="AG5" s="127" t="s">
        <v>151</v>
      </c>
      <c r="AH5" s="127" t="s">
        <v>153</v>
      </c>
      <c r="AI5" s="127" t="s">
        <v>155</v>
      </c>
      <c r="AJ5" s="127" t="s">
        <v>157</v>
      </c>
      <c r="AK5" s="127" t="s">
        <v>159</v>
      </c>
      <c r="AL5" s="127" t="s">
        <v>161</v>
      </c>
      <c r="AM5" s="127" t="s">
        <v>163</v>
      </c>
      <c r="AN5" s="127" t="s">
        <v>166</v>
      </c>
      <c r="AO5" s="127" t="s">
        <v>168</v>
      </c>
      <c r="AP5" s="127" t="s">
        <v>171</v>
      </c>
      <c r="AQ5" s="127" t="s">
        <v>173</v>
      </c>
      <c r="AR5" s="127" t="s">
        <v>175</v>
      </c>
      <c r="AS5" s="127" t="s">
        <v>178</v>
      </c>
      <c r="AT5" s="127" t="s">
        <v>181</v>
      </c>
      <c r="AU5" s="127" t="s">
        <v>184</v>
      </c>
      <c r="AV5" s="127" t="s">
        <v>186</v>
      </c>
      <c r="AW5" s="127" t="s">
        <v>188</v>
      </c>
      <c r="AX5" s="127" t="s">
        <v>190</v>
      </c>
      <c r="AY5" s="127" t="s">
        <v>193</v>
      </c>
      <c r="AZ5" s="127" t="s">
        <v>195</v>
      </c>
      <c r="BA5" s="127" t="s">
        <v>198</v>
      </c>
      <c r="BB5" s="127" t="s">
        <v>200</v>
      </c>
      <c r="BC5" s="127" t="s">
        <v>203</v>
      </c>
      <c r="BD5" s="127" t="s">
        <v>116</v>
      </c>
      <c r="BE5" s="127" t="s">
        <v>207</v>
      </c>
      <c r="BF5" s="127" t="s">
        <v>362</v>
      </c>
      <c r="BG5" s="127" t="s">
        <v>211</v>
      </c>
      <c r="BH5" s="127" t="s">
        <v>213</v>
      </c>
      <c r="BI5" s="127" t="s">
        <v>215</v>
      </c>
      <c r="BJ5" s="127" t="s">
        <v>218</v>
      </c>
      <c r="BK5" s="127" t="s">
        <v>220</v>
      </c>
      <c r="BL5" s="127" t="s">
        <v>222</v>
      </c>
      <c r="BM5" s="127" t="s">
        <v>224</v>
      </c>
      <c r="BN5" s="127" t="s">
        <v>226</v>
      </c>
      <c r="BO5" s="127" t="s">
        <v>229</v>
      </c>
      <c r="BP5" s="127" t="s">
        <v>231</v>
      </c>
      <c r="BQ5" s="127" t="s">
        <v>233</v>
      </c>
      <c r="BR5" s="127" t="s">
        <v>363</v>
      </c>
      <c r="BS5" s="127" t="s">
        <v>237</v>
      </c>
      <c r="BT5" s="127" t="s">
        <v>240</v>
      </c>
      <c r="BU5" s="127" t="s">
        <v>242</v>
      </c>
      <c r="BV5" s="127" t="s">
        <v>245</v>
      </c>
      <c r="BW5" s="127" t="s">
        <v>203</v>
      </c>
      <c r="BX5" s="127" t="s">
        <v>249</v>
      </c>
      <c r="BY5" s="127" t="s">
        <v>251</v>
      </c>
      <c r="BZ5" s="127" t="s">
        <v>255</v>
      </c>
      <c r="CA5" s="127" t="s">
        <v>257</v>
      </c>
      <c r="CB5" s="127" t="s">
        <v>260</v>
      </c>
      <c r="CC5" s="127" t="s">
        <v>262</v>
      </c>
      <c r="CD5" s="127" t="s">
        <v>265</v>
      </c>
      <c r="CE5" s="127" t="s">
        <v>267</v>
      </c>
      <c r="CF5" s="127" t="s">
        <v>269</v>
      </c>
      <c r="CG5" s="127" t="s">
        <v>271</v>
      </c>
      <c r="CH5" s="127" t="s">
        <v>274</v>
      </c>
      <c r="CI5" s="127" t="s">
        <v>276</v>
      </c>
      <c r="CJ5" s="127" t="s">
        <v>279</v>
      </c>
      <c r="CK5" s="127" t="s">
        <v>282</v>
      </c>
      <c r="CL5" s="127" t="s">
        <v>284</v>
      </c>
      <c r="CM5" s="127" t="s">
        <v>287</v>
      </c>
      <c r="CN5" s="127" t="s">
        <v>289</v>
      </c>
      <c r="CO5" s="127" t="s">
        <v>292</v>
      </c>
      <c r="CP5" s="127" t="s">
        <v>294</v>
      </c>
      <c r="CQ5" s="127" t="s">
        <v>296</v>
      </c>
      <c r="CR5" s="127" t="s">
        <v>298</v>
      </c>
      <c r="CS5" s="127" t="s">
        <v>300</v>
      </c>
      <c r="CT5" s="127" t="s">
        <v>364</v>
      </c>
      <c r="CU5" s="127" t="s">
        <v>305</v>
      </c>
      <c r="CV5" s="127" t="s">
        <v>307</v>
      </c>
      <c r="CW5" s="127" t="s">
        <v>310</v>
      </c>
      <c r="CX5" s="127" t="s">
        <v>312</v>
      </c>
      <c r="CY5" s="127" t="s">
        <v>314</v>
      </c>
      <c r="CZ5" s="127" t="s">
        <v>317</v>
      </c>
      <c r="DA5" s="127" t="s">
        <v>319</v>
      </c>
      <c r="DB5" s="127" t="s">
        <v>321</v>
      </c>
      <c r="DC5" s="127" t="s">
        <v>323</v>
      </c>
      <c r="DD5" s="127" t="s">
        <v>325</v>
      </c>
      <c r="DE5" s="127" t="s">
        <v>327</v>
      </c>
      <c r="DF5" s="127" t="s">
        <v>329</v>
      </c>
      <c r="DG5" s="127" t="s">
        <v>331</v>
      </c>
      <c r="DH5" s="127" t="s">
        <v>333</v>
      </c>
      <c r="DI5" s="127" t="s">
        <v>335</v>
      </c>
      <c r="DJ5" s="127" t="s">
        <v>337</v>
      </c>
      <c r="DK5" s="127" t="s">
        <v>339</v>
      </c>
      <c r="DL5" s="127" t="s">
        <v>341</v>
      </c>
      <c r="DM5" s="127" t="s">
        <v>343</v>
      </c>
      <c r="DN5" s="127" t="s">
        <v>345</v>
      </c>
      <c r="DO5" s="127" t="s">
        <v>365</v>
      </c>
      <c r="DP5" s="127" t="s">
        <v>366</v>
      </c>
      <c r="DQ5" s="127" t="s">
        <v>355</v>
      </c>
      <c r="DR5" s="127" t="s">
        <v>350</v>
      </c>
      <c r="DS5" s="127" t="s">
        <v>367</v>
      </c>
      <c r="DT5" s="127" t="s">
        <v>354</v>
      </c>
      <c r="DU5" s="127" t="s">
        <v>368</v>
      </c>
      <c r="DV5" s="132" t="s">
        <v>359</v>
      </c>
      <c r="DW5" s="138" t="s">
        <v>360</v>
      </c>
    </row>
    <row r="6" spans="1:127" ht="168" customHeight="1" x14ac:dyDescent="0.25">
      <c r="A6" s="131"/>
      <c r="B6" s="133"/>
      <c r="C6" s="135"/>
      <c r="D6" s="136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37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37"/>
      <c r="BZ6" s="137"/>
      <c r="CA6" s="137"/>
      <c r="CB6" s="128"/>
      <c r="CC6" s="128"/>
      <c r="CD6" s="128"/>
      <c r="CE6" s="128"/>
      <c r="CF6" s="128"/>
      <c r="CG6" s="128"/>
      <c r="CH6" s="128"/>
      <c r="CI6" s="128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6"/>
      <c r="DW6" s="139"/>
    </row>
    <row r="7" spans="1:127" x14ac:dyDescent="0.35">
      <c r="A7" s="9">
        <v>1</v>
      </c>
      <c r="B7" s="10">
        <v>2</v>
      </c>
      <c r="C7" s="61">
        <v>3</v>
      </c>
      <c r="D7" s="10">
        <v>4</v>
      </c>
      <c r="E7" s="61">
        <v>5</v>
      </c>
      <c r="F7" s="10">
        <v>6</v>
      </c>
      <c r="G7" s="61">
        <v>7</v>
      </c>
      <c r="H7" s="10">
        <v>8</v>
      </c>
      <c r="I7" s="61">
        <v>9</v>
      </c>
      <c r="J7" s="10">
        <v>10</v>
      </c>
      <c r="K7" s="61">
        <v>11</v>
      </c>
      <c r="L7" s="10">
        <v>12</v>
      </c>
      <c r="M7" s="61">
        <v>13</v>
      </c>
      <c r="N7" s="10">
        <v>14</v>
      </c>
      <c r="O7" s="61">
        <v>15</v>
      </c>
      <c r="P7" s="10">
        <v>16</v>
      </c>
      <c r="Q7" s="61">
        <v>17</v>
      </c>
      <c r="R7" s="10">
        <v>18</v>
      </c>
      <c r="S7" s="61">
        <v>19</v>
      </c>
      <c r="T7" s="10">
        <v>20</v>
      </c>
      <c r="U7" s="61">
        <v>21</v>
      </c>
      <c r="V7" s="10">
        <v>22</v>
      </c>
      <c r="W7" s="61">
        <v>23</v>
      </c>
      <c r="X7" s="10">
        <v>24</v>
      </c>
      <c r="Y7" s="61">
        <v>25</v>
      </c>
      <c r="Z7" s="10">
        <v>26</v>
      </c>
      <c r="AA7" s="61">
        <v>27</v>
      </c>
      <c r="AB7" s="10">
        <v>28</v>
      </c>
      <c r="AC7" s="61">
        <v>29</v>
      </c>
      <c r="AD7" s="10">
        <v>30</v>
      </c>
      <c r="AE7" s="61">
        <v>31</v>
      </c>
      <c r="AF7" s="10">
        <v>32</v>
      </c>
      <c r="AG7" s="61">
        <v>33</v>
      </c>
      <c r="AH7" s="10">
        <v>34</v>
      </c>
      <c r="AI7" s="61">
        <v>35</v>
      </c>
      <c r="AJ7" s="10">
        <v>36</v>
      </c>
      <c r="AK7" s="61">
        <v>37</v>
      </c>
      <c r="AL7" s="10">
        <v>38</v>
      </c>
      <c r="AM7" s="61">
        <v>39</v>
      </c>
      <c r="AN7" s="10">
        <v>40</v>
      </c>
      <c r="AO7" s="61">
        <v>41</v>
      </c>
      <c r="AP7" s="10">
        <v>42</v>
      </c>
      <c r="AQ7" s="61">
        <v>43</v>
      </c>
      <c r="AR7" s="10">
        <v>44</v>
      </c>
      <c r="AS7" s="61">
        <v>45</v>
      </c>
      <c r="AT7" s="10">
        <v>46</v>
      </c>
      <c r="AU7" s="61">
        <v>47</v>
      </c>
      <c r="AV7" s="10">
        <v>48</v>
      </c>
      <c r="AW7" s="61">
        <v>49</v>
      </c>
      <c r="AX7" s="10">
        <v>50</v>
      </c>
      <c r="AY7" s="61">
        <v>51</v>
      </c>
      <c r="AZ7" s="10">
        <v>52</v>
      </c>
      <c r="BA7" s="61">
        <v>53</v>
      </c>
      <c r="BB7" s="10">
        <v>54</v>
      </c>
      <c r="BC7" s="61">
        <v>55</v>
      </c>
      <c r="BD7" s="10">
        <v>56</v>
      </c>
      <c r="BE7" s="61">
        <v>57</v>
      </c>
      <c r="BF7" s="10">
        <v>58</v>
      </c>
      <c r="BG7" s="61">
        <v>59</v>
      </c>
      <c r="BH7" s="10">
        <v>60</v>
      </c>
      <c r="BI7" s="61">
        <v>61</v>
      </c>
      <c r="BJ7" s="10">
        <v>62</v>
      </c>
      <c r="BK7" s="61">
        <v>63</v>
      </c>
      <c r="BL7" s="10">
        <v>64</v>
      </c>
      <c r="BM7" s="61">
        <v>65</v>
      </c>
      <c r="BN7" s="10">
        <v>66</v>
      </c>
      <c r="BO7" s="61">
        <v>67</v>
      </c>
      <c r="BP7" s="10">
        <v>68</v>
      </c>
      <c r="BQ7" s="61">
        <v>69</v>
      </c>
      <c r="BR7" s="10">
        <v>70</v>
      </c>
      <c r="BS7" s="61">
        <v>71</v>
      </c>
      <c r="BT7" s="10">
        <v>72</v>
      </c>
      <c r="BU7" s="61">
        <v>73</v>
      </c>
      <c r="BV7" s="10">
        <v>74</v>
      </c>
      <c r="BW7" s="61">
        <v>75</v>
      </c>
      <c r="BX7" s="10">
        <v>76</v>
      </c>
      <c r="BY7" s="61">
        <v>77</v>
      </c>
      <c r="BZ7" s="10">
        <v>78</v>
      </c>
      <c r="CA7" s="61">
        <v>79</v>
      </c>
      <c r="CB7" s="10">
        <v>80</v>
      </c>
      <c r="CC7" s="61">
        <v>81</v>
      </c>
      <c r="CD7" s="10">
        <v>82</v>
      </c>
      <c r="CE7" s="61">
        <v>83</v>
      </c>
      <c r="CF7" s="10">
        <v>84</v>
      </c>
      <c r="CG7" s="61">
        <v>85</v>
      </c>
      <c r="CH7" s="10">
        <v>86</v>
      </c>
      <c r="CI7" s="61">
        <v>87</v>
      </c>
      <c r="CJ7" s="10">
        <v>88</v>
      </c>
      <c r="CK7" s="61">
        <v>89</v>
      </c>
      <c r="CL7" s="10">
        <v>90</v>
      </c>
      <c r="CM7" s="61">
        <v>91</v>
      </c>
      <c r="CN7" s="10">
        <v>92</v>
      </c>
      <c r="CO7" s="61">
        <v>93</v>
      </c>
      <c r="CP7" s="10">
        <v>94</v>
      </c>
      <c r="CQ7" s="61">
        <v>95</v>
      </c>
      <c r="CR7" s="10">
        <v>96</v>
      </c>
      <c r="CS7" s="61">
        <v>97</v>
      </c>
      <c r="CT7" s="10">
        <v>98</v>
      </c>
      <c r="CU7" s="61">
        <v>99</v>
      </c>
      <c r="CV7" s="10">
        <v>100</v>
      </c>
      <c r="CW7" s="61">
        <v>101</v>
      </c>
      <c r="CX7" s="10">
        <v>102</v>
      </c>
      <c r="CY7" s="61">
        <v>103</v>
      </c>
      <c r="CZ7" s="10">
        <v>104</v>
      </c>
      <c r="DA7" s="61">
        <v>105</v>
      </c>
      <c r="DB7" s="10">
        <v>106</v>
      </c>
      <c r="DC7" s="61">
        <v>107</v>
      </c>
      <c r="DD7" s="10">
        <v>108</v>
      </c>
      <c r="DE7" s="61">
        <v>109</v>
      </c>
      <c r="DF7" s="10">
        <v>110</v>
      </c>
      <c r="DG7" s="61">
        <v>111</v>
      </c>
      <c r="DH7" s="10">
        <v>112</v>
      </c>
      <c r="DI7" s="61">
        <v>113</v>
      </c>
      <c r="DJ7" s="10">
        <v>114</v>
      </c>
      <c r="DK7" s="61">
        <v>115</v>
      </c>
      <c r="DL7" s="10">
        <v>116</v>
      </c>
      <c r="DM7" s="61">
        <v>117</v>
      </c>
      <c r="DN7" s="10">
        <v>118</v>
      </c>
      <c r="DO7" s="10">
        <v>119</v>
      </c>
      <c r="DP7" s="10">
        <v>120</v>
      </c>
      <c r="DQ7" s="10">
        <v>121</v>
      </c>
      <c r="DR7" s="10">
        <v>122</v>
      </c>
      <c r="DS7" s="10">
        <v>123</v>
      </c>
      <c r="DT7" s="10">
        <v>124</v>
      </c>
      <c r="DU7" s="10">
        <v>125</v>
      </c>
      <c r="DV7" s="61">
        <v>126</v>
      </c>
      <c r="DW7" s="62">
        <v>127</v>
      </c>
    </row>
    <row r="8" spans="1:127" s="12" customFormat="1" ht="33.75" customHeight="1" x14ac:dyDescent="0.25">
      <c r="A8" s="11">
        <v>1</v>
      </c>
      <c r="B8" s="46" t="s">
        <v>4</v>
      </c>
      <c r="C8" s="63" t="s">
        <v>5</v>
      </c>
      <c r="D8" s="64">
        <v>3585313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>
        <f>369+4+135</f>
        <v>508</v>
      </c>
      <c r="W8" s="66" t="s">
        <v>126</v>
      </c>
      <c r="X8" s="64">
        <v>3580</v>
      </c>
      <c r="Y8" s="64"/>
      <c r="Z8" s="64"/>
      <c r="AA8" s="64"/>
      <c r="AB8" s="64"/>
      <c r="AC8" s="64">
        <v>3515</v>
      </c>
      <c r="AD8" s="64"/>
      <c r="AE8" s="65"/>
      <c r="AF8" s="64"/>
      <c r="AG8" s="64"/>
      <c r="AH8" s="64"/>
      <c r="AI8" s="65"/>
      <c r="AJ8" s="65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>
        <v>920</v>
      </c>
      <c r="AW8" s="64"/>
      <c r="AX8" s="64"/>
      <c r="AY8" s="64"/>
      <c r="AZ8" s="64"/>
      <c r="BA8" s="64"/>
      <c r="BB8" s="64"/>
      <c r="BC8" s="64"/>
      <c r="BD8" s="64">
        <v>1000</v>
      </c>
      <c r="BE8" s="64"/>
      <c r="BF8" s="64">
        <f>167+142</f>
        <v>309</v>
      </c>
      <c r="BG8" s="64"/>
      <c r="BH8" s="64"/>
      <c r="BI8" s="64"/>
      <c r="BJ8" s="64"/>
      <c r="BK8" s="64"/>
      <c r="BL8" s="64"/>
      <c r="BM8" s="64"/>
      <c r="BN8" s="66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>
        <f>373+4+127</f>
        <v>504</v>
      </c>
      <c r="CR8" s="64"/>
      <c r="CS8" s="64"/>
      <c r="CT8" s="64"/>
      <c r="CU8" s="64"/>
      <c r="CV8" s="66" t="s">
        <v>308</v>
      </c>
      <c r="CW8" s="64"/>
      <c r="CX8" s="64"/>
      <c r="CY8" s="64"/>
      <c r="CZ8" s="64"/>
      <c r="DA8" s="64"/>
      <c r="DB8" s="64"/>
      <c r="DC8" s="64"/>
      <c r="DD8" s="64"/>
      <c r="DE8" s="64"/>
      <c r="DF8" s="64">
        <f>374+4+127</f>
        <v>505</v>
      </c>
      <c r="DG8" s="64"/>
      <c r="DH8" s="64">
        <v>18228</v>
      </c>
      <c r="DI8" s="64">
        <v>455</v>
      </c>
      <c r="DJ8" s="64"/>
      <c r="DK8" s="64"/>
      <c r="DL8" s="64"/>
      <c r="DM8" s="64"/>
      <c r="DN8" s="64"/>
      <c r="DO8" s="64"/>
      <c r="DP8" s="64">
        <v>3180</v>
      </c>
      <c r="DQ8" s="64"/>
      <c r="DR8" s="64"/>
      <c r="DS8" s="64"/>
      <c r="DT8" s="64"/>
      <c r="DU8" s="64"/>
      <c r="DV8" s="64">
        <f t="shared" ref="DV8:DV51" si="0">SUM(E8:DU8)</f>
        <v>32704</v>
      </c>
      <c r="DW8" s="67">
        <f t="shared" ref="DW8:DW26" si="1">SUM(D8,DV8)</f>
        <v>3618017</v>
      </c>
    </row>
    <row r="9" spans="1:127" s="14" customFormat="1" ht="22.5" customHeight="1" thickBot="1" x14ac:dyDescent="0.3">
      <c r="A9" s="13">
        <v>2</v>
      </c>
      <c r="B9" s="47"/>
      <c r="C9" s="68" t="s">
        <v>6</v>
      </c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>
        <f t="shared" si="0"/>
        <v>0</v>
      </c>
      <c r="DW9" s="70">
        <f t="shared" si="1"/>
        <v>0</v>
      </c>
    </row>
    <row r="10" spans="1:127" s="16" customFormat="1" ht="45.75" thickBot="1" x14ac:dyDescent="0.3">
      <c r="A10" s="15">
        <v>3</v>
      </c>
      <c r="B10" s="48" t="s">
        <v>7</v>
      </c>
      <c r="C10" s="71" t="s">
        <v>8</v>
      </c>
      <c r="D10" s="72">
        <v>804294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>
        <f>72+1+26</f>
        <v>99</v>
      </c>
      <c r="W10" s="84" t="s">
        <v>127</v>
      </c>
      <c r="X10" s="72"/>
      <c r="Y10" s="72"/>
      <c r="Z10" s="72"/>
      <c r="AA10" s="72"/>
      <c r="AB10" s="72"/>
      <c r="AC10" s="72">
        <v>685</v>
      </c>
      <c r="AD10" s="72"/>
      <c r="AE10" s="72"/>
      <c r="AF10" s="72"/>
      <c r="AG10" s="72"/>
      <c r="AH10" s="72"/>
      <c r="AI10" s="72"/>
      <c r="AJ10" s="73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>
        <v>180</v>
      </c>
      <c r="AW10" s="72"/>
      <c r="AX10" s="72"/>
      <c r="AY10" s="72"/>
      <c r="AZ10" s="72"/>
      <c r="BA10" s="72"/>
      <c r="BB10" s="72"/>
      <c r="BC10" s="72"/>
      <c r="BD10" s="84" t="s">
        <v>205</v>
      </c>
      <c r="BE10" s="72"/>
      <c r="BF10" s="72">
        <f>39+30+33+26</f>
        <v>128</v>
      </c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>
        <f>73+1+25</f>
        <v>99</v>
      </c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>
        <f>73+1+25</f>
        <v>99</v>
      </c>
      <c r="DG10" s="72"/>
      <c r="DH10" s="72">
        <v>3555</v>
      </c>
      <c r="DI10" s="72">
        <v>89</v>
      </c>
      <c r="DJ10" s="72"/>
      <c r="DK10" s="72"/>
      <c r="DL10" s="72"/>
      <c r="DM10" s="72"/>
      <c r="DN10" s="72"/>
      <c r="DO10" s="72"/>
      <c r="DP10" s="72">
        <v>620</v>
      </c>
      <c r="DQ10" s="72"/>
      <c r="DR10" s="72"/>
      <c r="DS10" s="72"/>
      <c r="DT10" s="72"/>
      <c r="DU10" s="72"/>
      <c r="DV10" s="72">
        <f t="shared" si="0"/>
        <v>5554</v>
      </c>
      <c r="DW10" s="74">
        <f t="shared" si="1"/>
        <v>809848</v>
      </c>
    </row>
    <row r="11" spans="1:127" s="18" customFormat="1" ht="22.5" customHeight="1" x14ac:dyDescent="0.25">
      <c r="A11" s="17">
        <v>4</v>
      </c>
      <c r="B11" s="50"/>
      <c r="C11" s="75" t="s">
        <v>9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>
        <f t="shared" si="0"/>
        <v>0</v>
      </c>
      <c r="DW11" s="77">
        <f t="shared" si="1"/>
        <v>0</v>
      </c>
    </row>
    <row r="12" spans="1:127" s="19" customFormat="1" ht="22.5" customHeight="1" x14ac:dyDescent="0.25">
      <c r="A12" s="9">
        <v>5</v>
      </c>
      <c r="B12" s="51"/>
      <c r="C12" s="78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>
        <f t="shared" si="0"/>
        <v>0</v>
      </c>
      <c r="DW12" s="80">
        <f t="shared" si="1"/>
        <v>0</v>
      </c>
    </row>
    <row r="13" spans="1:127" s="19" customFormat="1" ht="22.5" customHeight="1" x14ac:dyDescent="0.25">
      <c r="A13" s="9">
        <v>6</v>
      </c>
      <c r="B13" s="51"/>
      <c r="C13" s="78" t="s">
        <v>11</v>
      </c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>
        <f t="shared" si="0"/>
        <v>0</v>
      </c>
      <c r="DW13" s="80">
        <f t="shared" si="1"/>
        <v>0</v>
      </c>
    </row>
    <row r="14" spans="1:127" s="19" customFormat="1" ht="22.5" customHeight="1" x14ac:dyDescent="0.25">
      <c r="A14" s="9">
        <v>7</v>
      </c>
      <c r="B14" s="51"/>
      <c r="C14" s="78" t="s">
        <v>12</v>
      </c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>
        <f t="shared" si="0"/>
        <v>0</v>
      </c>
      <c r="DW14" s="80">
        <f t="shared" si="1"/>
        <v>0</v>
      </c>
    </row>
    <row r="15" spans="1:127" s="19" customFormat="1" ht="46.5" x14ac:dyDescent="0.25">
      <c r="A15" s="9">
        <v>8</v>
      </c>
      <c r="B15" s="51"/>
      <c r="C15" s="78" t="s">
        <v>13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>
        <f t="shared" si="0"/>
        <v>0</v>
      </c>
      <c r="DW15" s="80">
        <f t="shared" si="1"/>
        <v>0</v>
      </c>
    </row>
    <row r="16" spans="1:127" s="21" customFormat="1" ht="22.5" customHeight="1" thickBot="1" x14ac:dyDescent="0.3">
      <c r="A16" s="20">
        <v>9</v>
      </c>
      <c r="B16" s="52"/>
      <c r="C16" s="81" t="s">
        <v>14</v>
      </c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2"/>
      <c r="CO16" s="82"/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2"/>
      <c r="DG16" s="82"/>
      <c r="DH16" s="82"/>
      <c r="DI16" s="82"/>
      <c r="DJ16" s="82"/>
      <c r="DK16" s="82"/>
      <c r="DL16" s="82"/>
      <c r="DM16" s="82"/>
      <c r="DN16" s="82"/>
      <c r="DO16" s="82"/>
      <c r="DP16" s="82"/>
      <c r="DQ16" s="82"/>
      <c r="DR16" s="82"/>
      <c r="DS16" s="82"/>
      <c r="DT16" s="82"/>
      <c r="DU16" s="82"/>
      <c r="DV16" s="82">
        <f t="shared" si="0"/>
        <v>0</v>
      </c>
      <c r="DW16" s="83">
        <f t="shared" si="1"/>
        <v>0</v>
      </c>
    </row>
    <row r="17" spans="1:131" s="16" customFormat="1" ht="33.75" customHeight="1" thickBot="1" x14ac:dyDescent="0.3">
      <c r="A17" s="15">
        <v>10</v>
      </c>
      <c r="B17" s="48" t="s">
        <v>15</v>
      </c>
      <c r="C17" s="71" t="s">
        <v>16</v>
      </c>
      <c r="D17" s="72">
        <v>7410514</v>
      </c>
      <c r="E17" s="72">
        <v>16000</v>
      </c>
      <c r="F17" s="72"/>
      <c r="G17" s="72"/>
      <c r="H17" s="72">
        <f>-1696-458+1774+479</f>
        <v>99</v>
      </c>
      <c r="I17" s="72">
        <v>12427</v>
      </c>
      <c r="J17" s="84">
        <f>587+158</f>
        <v>745</v>
      </c>
      <c r="K17" s="72"/>
      <c r="L17" s="72"/>
      <c r="M17" s="72">
        <v>18500</v>
      </c>
      <c r="N17" s="84"/>
      <c r="O17" s="84"/>
      <c r="P17" s="72"/>
      <c r="Q17" s="72"/>
      <c r="R17" s="84">
        <v>14985</v>
      </c>
      <c r="S17" s="84" t="s">
        <v>117</v>
      </c>
      <c r="T17" s="72"/>
      <c r="U17" s="72"/>
      <c r="V17" s="72"/>
      <c r="W17" s="72"/>
      <c r="X17" s="84">
        <f>-2819-761</f>
        <v>-3580</v>
      </c>
      <c r="Y17" s="84" t="s">
        <v>131</v>
      </c>
      <c r="Z17" s="72"/>
      <c r="AA17" s="72"/>
      <c r="AB17" s="72"/>
      <c r="AC17" s="84">
        <v>8800</v>
      </c>
      <c r="AD17" s="84" t="s">
        <v>145</v>
      </c>
      <c r="AE17" s="72"/>
      <c r="AF17" s="73">
        <f>577+156</f>
        <v>733</v>
      </c>
      <c r="AG17" s="72"/>
      <c r="AH17" s="84"/>
      <c r="AI17" s="73">
        <v>125</v>
      </c>
      <c r="AJ17" s="73"/>
      <c r="AK17" s="73"/>
      <c r="AL17" s="72">
        <v>6858</v>
      </c>
      <c r="AM17" s="72"/>
      <c r="AN17" s="72"/>
      <c r="AO17" s="84" t="s">
        <v>169</v>
      </c>
      <c r="AP17" s="72"/>
      <c r="AQ17" s="72">
        <f>-337-91</f>
        <v>-428</v>
      </c>
      <c r="AR17" s="84" t="s">
        <v>176</v>
      </c>
      <c r="AS17" s="72"/>
      <c r="AT17" s="72"/>
      <c r="AU17" s="72"/>
      <c r="AV17" s="84">
        <f>-866-234</f>
        <v>-1100</v>
      </c>
      <c r="AW17" s="72">
        <v>5000</v>
      </c>
      <c r="AX17" s="84"/>
      <c r="AY17" s="72"/>
      <c r="AZ17" s="84"/>
      <c r="BA17" s="72">
        <v>-23</v>
      </c>
      <c r="BB17" s="72"/>
      <c r="BC17" s="72"/>
      <c r="BD17" s="72">
        <v>-1000</v>
      </c>
      <c r="BE17" s="84" t="s">
        <v>208</v>
      </c>
      <c r="BF17" s="72">
        <f>-268-201-125-16-9-55+32+141+64</f>
        <v>-437</v>
      </c>
      <c r="BG17" s="72"/>
      <c r="BH17" s="84" t="s">
        <v>169</v>
      </c>
      <c r="BI17" s="84" t="s">
        <v>216</v>
      </c>
      <c r="BJ17" s="72"/>
      <c r="BK17" s="72"/>
      <c r="BL17" s="72">
        <f>275+75</f>
        <v>350</v>
      </c>
      <c r="BM17" s="72">
        <v>12600</v>
      </c>
      <c r="BN17" s="84"/>
      <c r="BO17" s="72"/>
      <c r="BP17" s="72"/>
      <c r="BQ17" s="72"/>
      <c r="BR17" s="72"/>
      <c r="BS17" s="84" t="s">
        <v>238</v>
      </c>
      <c r="BT17" s="72"/>
      <c r="BU17" s="72"/>
      <c r="BV17" s="72"/>
      <c r="BW17" s="72"/>
      <c r="BX17" s="72">
        <v>12446</v>
      </c>
      <c r="BY17" s="72"/>
      <c r="BZ17" s="72">
        <f>-179-48</f>
        <v>-227</v>
      </c>
      <c r="CA17" s="72"/>
      <c r="CB17" s="72">
        <f>-7401-1998</f>
        <v>-9399</v>
      </c>
      <c r="CC17" s="72"/>
      <c r="CD17" s="72"/>
      <c r="CE17" s="72"/>
      <c r="CF17" s="84"/>
      <c r="CG17" s="72"/>
      <c r="CH17" s="72"/>
      <c r="CI17" s="72"/>
      <c r="CJ17" s="72"/>
      <c r="CK17" s="84" t="s">
        <v>169</v>
      </c>
      <c r="CL17" s="84" t="s">
        <v>285</v>
      </c>
      <c r="CM17" s="72"/>
      <c r="CN17" s="84" t="s">
        <v>290</v>
      </c>
      <c r="CO17" s="72"/>
      <c r="CP17" s="72"/>
      <c r="CQ17" s="72"/>
      <c r="CR17" s="72"/>
      <c r="CS17" s="72"/>
      <c r="CT17" s="84" t="s">
        <v>303</v>
      </c>
      <c r="CU17" s="72">
        <v>24000</v>
      </c>
      <c r="CV17" s="72"/>
      <c r="CW17" s="72"/>
      <c r="CX17" s="72"/>
      <c r="CY17" s="72"/>
      <c r="CZ17" s="72"/>
      <c r="DA17" s="72">
        <f>-290-78</f>
        <v>-368</v>
      </c>
      <c r="DB17" s="72"/>
      <c r="DC17" s="84">
        <f>-1829-494</f>
        <v>-2323</v>
      </c>
      <c r="DD17" s="72"/>
      <c r="DE17" s="72"/>
      <c r="DF17" s="72"/>
      <c r="DG17" s="72"/>
      <c r="DH17" s="72"/>
      <c r="DI17" s="72"/>
      <c r="DJ17" s="72"/>
      <c r="DK17" s="72"/>
      <c r="DL17" s="72"/>
      <c r="DM17" s="72">
        <f>-601-162</f>
        <v>-763</v>
      </c>
      <c r="DN17" s="72"/>
      <c r="DO17" s="72">
        <v>9430</v>
      </c>
      <c r="DP17" s="72">
        <v>3976</v>
      </c>
      <c r="DQ17" s="72"/>
      <c r="DR17" s="72">
        <f>-512-138</f>
        <v>-650</v>
      </c>
      <c r="DS17" s="72">
        <v>48800</v>
      </c>
      <c r="DT17" s="72"/>
      <c r="DU17" s="72"/>
      <c r="DV17" s="72">
        <f t="shared" si="0"/>
        <v>175576</v>
      </c>
      <c r="DW17" s="74">
        <f t="shared" si="1"/>
        <v>7586090</v>
      </c>
    </row>
    <row r="18" spans="1:131" s="23" customFormat="1" ht="22.5" customHeight="1" x14ac:dyDescent="0.25">
      <c r="A18" s="22">
        <v>11</v>
      </c>
      <c r="B18" s="53"/>
      <c r="C18" s="85" t="s">
        <v>17</v>
      </c>
      <c r="D18" s="86">
        <v>18676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>
        <f t="shared" si="0"/>
        <v>0</v>
      </c>
      <c r="DW18" s="87">
        <f t="shared" si="1"/>
        <v>18676</v>
      </c>
    </row>
    <row r="19" spans="1:131" s="25" customFormat="1" ht="22.5" customHeight="1" thickBot="1" x14ac:dyDescent="0.3">
      <c r="A19" s="24">
        <v>12</v>
      </c>
      <c r="B19" s="54"/>
      <c r="C19" s="88" t="s">
        <v>18</v>
      </c>
      <c r="D19" s="89">
        <v>572952</v>
      </c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89"/>
      <c r="CH19" s="89"/>
      <c r="CI19" s="89"/>
      <c r="CJ19" s="89"/>
      <c r="CK19" s="89"/>
      <c r="CL19" s="89"/>
      <c r="CM19" s="89"/>
      <c r="CN19" s="89"/>
      <c r="CO19" s="89"/>
      <c r="CP19" s="89"/>
      <c r="CQ19" s="89"/>
      <c r="CR19" s="89"/>
      <c r="CS19" s="89"/>
      <c r="CT19" s="89"/>
      <c r="CU19" s="89"/>
      <c r="CV19" s="89"/>
      <c r="CW19" s="89"/>
      <c r="CX19" s="89"/>
      <c r="CY19" s="89"/>
      <c r="CZ19" s="89"/>
      <c r="DA19" s="89"/>
      <c r="DB19" s="89"/>
      <c r="DC19" s="89"/>
      <c r="DD19" s="89"/>
      <c r="DE19" s="89"/>
      <c r="DF19" s="89"/>
      <c r="DG19" s="89"/>
      <c r="DH19" s="89"/>
      <c r="DI19" s="89"/>
      <c r="DJ19" s="89"/>
      <c r="DK19" s="89"/>
      <c r="DL19" s="89"/>
      <c r="DM19" s="89"/>
      <c r="DN19" s="89"/>
      <c r="DO19" s="89"/>
      <c r="DP19" s="89"/>
      <c r="DQ19" s="89"/>
      <c r="DR19" s="89"/>
      <c r="DS19" s="89"/>
      <c r="DT19" s="89"/>
      <c r="DU19" s="89"/>
      <c r="DV19" s="89">
        <f t="shared" si="0"/>
        <v>0</v>
      </c>
      <c r="DW19" s="90">
        <f t="shared" si="1"/>
        <v>572952</v>
      </c>
    </row>
    <row r="20" spans="1:131" s="16" customFormat="1" ht="33.75" customHeight="1" thickBot="1" x14ac:dyDescent="0.3">
      <c r="A20" s="15">
        <v>13</v>
      </c>
      <c r="B20" s="48" t="s">
        <v>19</v>
      </c>
      <c r="C20" s="71" t="s">
        <v>20</v>
      </c>
      <c r="D20" s="72">
        <v>125380</v>
      </c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>
        <v>-13000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  <c r="DV20" s="72">
        <f t="shared" si="0"/>
        <v>-13000</v>
      </c>
      <c r="DW20" s="74">
        <f t="shared" si="1"/>
        <v>112380</v>
      </c>
    </row>
    <row r="21" spans="1:131" s="23" customFormat="1" ht="22.5" customHeight="1" thickBot="1" x14ac:dyDescent="0.3">
      <c r="A21" s="22">
        <v>14</v>
      </c>
      <c r="B21" s="53"/>
      <c r="C21" s="85" t="s">
        <v>21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>
        <f t="shared" si="0"/>
        <v>0</v>
      </c>
      <c r="DW21" s="87">
        <f t="shared" si="1"/>
        <v>0</v>
      </c>
      <c r="DZ21" s="16"/>
      <c r="EA21" s="16"/>
    </row>
    <row r="22" spans="1:131" s="19" customFormat="1" ht="22.5" customHeight="1" x14ac:dyDescent="0.25">
      <c r="A22" s="9">
        <v>15</v>
      </c>
      <c r="B22" s="51"/>
      <c r="C22" s="78" t="s">
        <v>22</v>
      </c>
      <c r="D22" s="79">
        <v>114380</v>
      </c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>
        <v>-13000</v>
      </c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>
        <f t="shared" si="0"/>
        <v>-13000</v>
      </c>
      <c r="DW22" s="80">
        <f t="shared" si="1"/>
        <v>101380</v>
      </c>
    </row>
    <row r="23" spans="1:131" s="19" customFormat="1" ht="22.5" customHeight="1" x14ac:dyDescent="0.25">
      <c r="A23" s="9">
        <v>16</v>
      </c>
      <c r="B23" s="51"/>
      <c r="C23" s="78" t="s">
        <v>23</v>
      </c>
      <c r="D23" s="79">
        <v>11000</v>
      </c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79"/>
      <c r="CO23" s="79"/>
      <c r="CP23" s="79"/>
      <c r="CQ23" s="79"/>
      <c r="CR23" s="79"/>
      <c r="CS23" s="79"/>
      <c r="CT23" s="79"/>
      <c r="CU23" s="79"/>
      <c r="CV23" s="79"/>
      <c r="CW23" s="79"/>
      <c r="CX23" s="79"/>
      <c r="CY23" s="79"/>
      <c r="CZ23" s="79"/>
      <c r="DA23" s="79"/>
      <c r="DB23" s="79"/>
      <c r="DC23" s="79"/>
      <c r="DD23" s="79"/>
      <c r="DE23" s="79"/>
      <c r="DF23" s="79"/>
      <c r="DG23" s="79"/>
      <c r="DH23" s="79"/>
      <c r="DI23" s="79"/>
      <c r="DJ23" s="79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>
        <f t="shared" si="0"/>
        <v>0</v>
      </c>
      <c r="DW23" s="80">
        <f t="shared" si="1"/>
        <v>11000</v>
      </c>
    </row>
    <row r="24" spans="1:131" s="26" customFormat="1" ht="22.5" customHeight="1" x14ac:dyDescent="0.25">
      <c r="A24" s="9">
        <v>17</v>
      </c>
      <c r="B24" s="32" t="s">
        <v>24</v>
      </c>
      <c r="C24" s="91" t="s">
        <v>25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  <c r="CD24" s="92"/>
      <c r="CE24" s="92"/>
      <c r="CF24" s="92"/>
      <c r="CG24" s="92"/>
      <c r="CH24" s="92"/>
      <c r="CI24" s="92"/>
      <c r="CJ24" s="92"/>
      <c r="CK24" s="92"/>
      <c r="CL24" s="92"/>
      <c r="CM24" s="92"/>
      <c r="CN24" s="92"/>
      <c r="CO24" s="92"/>
      <c r="CP24" s="92"/>
      <c r="CQ24" s="92"/>
      <c r="CR24" s="92"/>
      <c r="CS24" s="92"/>
      <c r="CT24" s="92"/>
      <c r="CU24" s="92"/>
      <c r="CV24" s="92"/>
      <c r="CW24" s="92"/>
      <c r="CX24" s="92"/>
      <c r="CY24" s="92"/>
      <c r="CZ24" s="92"/>
      <c r="DA24" s="92"/>
      <c r="DB24" s="92"/>
      <c r="DC24" s="92"/>
      <c r="DD24" s="92"/>
      <c r="DE24" s="92"/>
      <c r="DF24" s="92"/>
      <c r="DG24" s="92"/>
      <c r="DH24" s="92"/>
      <c r="DI24" s="92"/>
      <c r="DJ24" s="92"/>
      <c r="DK24" s="92"/>
      <c r="DL24" s="92"/>
      <c r="DM24" s="92"/>
      <c r="DN24" s="92"/>
      <c r="DO24" s="92"/>
      <c r="DP24" s="92"/>
      <c r="DQ24" s="92"/>
      <c r="DR24" s="92"/>
      <c r="DS24" s="92"/>
      <c r="DT24" s="92"/>
      <c r="DU24" s="92"/>
      <c r="DV24" s="92">
        <f t="shared" si="0"/>
        <v>0</v>
      </c>
      <c r="DW24" s="93">
        <f t="shared" si="1"/>
        <v>0</v>
      </c>
    </row>
    <row r="25" spans="1:131" s="25" customFormat="1" ht="22.5" customHeight="1" x14ac:dyDescent="0.25">
      <c r="A25" s="24">
        <v>18</v>
      </c>
      <c r="B25" s="54"/>
      <c r="C25" s="88" t="s">
        <v>26</v>
      </c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9"/>
      <c r="BS25" s="89"/>
      <c r="BT25" s="89"/>
      <c r="BU25" s="89"/>
      <c r="BV25" s="89"/>
      <c r="BW25" s="89"/>
      <c r="BX25" s="89"/>
      <c r="BY25" s="89"/>
      <c r="BZ25" s="89"/>
      <c r="CA25" s="89"/>
      <c r="CB25" s="89"/>
      <c r="CC25" s="89"/>
      <c r="CD25" s="89"/>
      <c r="CE25" s="89"/>
      <c r="CF25" s="89"/>
      <c r="CG25" s="89"/>
      <c r="CH25" s="89"/>
      <c r="CI25" s="89"/>
      <c r="CJ25" s="89"/>
      <c r="CK25" s="89"/>
      <c r="CL25" s="89"/>
      <c r="CM25" s="89"/>
      <c r="CN25" s="89"/>
      <c r="CO25" s="89"/>
      <c r="CP25" s="89"/>
      <c r="CQ25" s="89"/>
      <c r="CR25" s="89"/>
      <c r="CS25" s="89"/>
      <c r="CT25" s="89"/>
      <c r="CU25" s="89"/>
      <c r="CV25" s="89"/>
      <c r="CW25" s="89"/>
      <c r="CX25" s="89"/>
      <c r="CY25" s="89"/>
      <c r="CZ25" s="89"/>
      <c r="DA25" s="89"/>
      <c r="DB25" s="89"/>
      <c r="DC25" s="89"/>
      <c r="DD25" s="89"/>
      <c r="DE25" s="89"/>
      <c r="DF25" s="89"/>
      <c r="DG25" s="89"/>
      <c r="DH25" s="89"/>
      <c r="DI25" s="89"/>
      <c r="DJ25" s="89"/>
      <c r="DK25" s="89"/>
      <c r="DL25" s="89"/>
      <c r="DM25" s="89"/>
      <c r="DN25" s="89"/>
      <c r="DO25" s="89"/>
      <c r="DP25" s="89"/>
      <c r="DQ25" s="89"/>
      <c r="DR25" s="89"/>
      <c r="DS25" s="89"/>
      <c r="DT25" s="89"/>
      <c r="DU25" s="89"/>
      <c r="DV25" s="89">
        <f t="shared" si="0"/>
        <v>0</v>
      </c>
      <c r="DW25" s="90">
        <f t="shared" si="1"/>
        <v>0</v>
      </c>
    </row>
    <row r="26" spans="1:131" s="27" customFormat="1" ht="22.5" customHeight="1" x14ac:dyDescent="0.25">
      <c r="A26" s="24">
        <v>19</v>
      </c>
      <c r="B26" s="55" t="s">
        <v>27</v>
      </c>
      <c r="C26" s="94" t="s">
        <v>28</v>
      </c>
      <c r="D26" s="95">
        <v>23508</v>
      </c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>
        <f t="shared" si="0"/>
        <v>0</v>
      </c>
      <c r="DW26" s="96">
        <f t="shared" si="1"/>
        <v>23508</v>
      </c>
    </row>
    <row r="27" spans="1:131" s="27" customFormat="1" ht="22.5" customHeight="1" x14ac:dyDescent="0.25">
      <c r="A27" s="24">
        <v>20</v>
      </c>
      <c r="B27" s="55" t="s">
        <v>29</v>
      </c>
      <c r="C27" s="94" t="s">
        <v>30</v>
      </c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>
        <f t="shared" si="0"/>
        <v>0</v>
      </c>
      <c r="DW27" s="96"/>
    </row>
    <row r="28" spans="1:131" s="26" customFormat="1" ht="22.5" customHeight="1" x14ac:dyDescent="0.25">
      <c r="A28" s="9">
        <v>21</v>
      </c>
      <c r="B28" s="32" t="s">
        <v>31</v>
      </c>
      <c r="C28" s="91" t="s">
        <v>32</v>
      </c>
      <c r="D28" s="92">
        <v>99286</v>
      </c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2"/>
      <c r="DJ28" s="92"/>
      <c r="DK28" s="92"/>
      <c r="DL28" s="92"/>
      <c r="DM28" s="92"/>
      <c r="DN28" s="92"/>
      <c r="DO28" s="92"/>
      <c r="DP28" s="92"/>
      <c r="DQ28" s="92"/>
      <c r="DR28" s="92"/>
      <c r="DS28" s="92"/>
      <c r="DT28" s="92"/>
      <c r="DU28" s="92"/>
      <c r="DV28" s="92">
        <f t="shared" si="0"/>
        <v>0</v>
      </c>
      <c r="DW28" s="93">
        <f t="shared" ref="DW28:DW51" si="2">SUM(D28,DV28)</f>
        <v>99286</v>
      </c>
    </row>
    <row r="29" spans="1:131" s="26" customFormat="1" ht="22.5" customHeight="1" x14ac:dyDescent="0.25">
      <c r="A29" s="9">
        <v>22</v>
      </c>
      <c r="B29" s="32" t="s">
        <v>33</v>
      </c>
      <c r="C29" s="91" t="s">
        <v>34</v>
      </c>
      <c r="D29" s="92">
        <v>88250</v>
      </c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89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>
        <v>500</v>
      </c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>
        <v>3000</v>
      </c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2">
        <f t="shared" si="0"/>
        <v>3500</v>
      </c>
      <c r="DW29" s="93">
        <f t="shared" si="2"/>
        <v>91750</v>
      </c>
    </row>
    <row r="30" spans="1:131" s="26" customFormat="1" ht="22.5" customHeight="1" x14ac:dyDescent="0.25">
      <c r="A30" s="9">
        <v>23</v>
      </c>
      <c r="B30" s="32" t="s">
        <v>35</v>
      </c>
      <c r="C30" s="91" t="s">
        <v>36</v>
      </c>
      <c r="D30" s="92">
        <v>284260</v>
      </c>
      <c r="E30" s="92"/>
      <c r="F30" s="92">
        <v>1700</v>
      </c>
      <c r="G30" s="97" t="s">
        <v>87</v>
      </c>
      <c r="H30" s="95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5"/>
      <c r="AC30" s="97"/>
      <c r="AD30" s="92"/>
      <c r="AE30" s="92"/>
      <c r="AF30" s="92">
        <v>152</v>
      </c>
      <c r="AG30" s="92"/>
      <c r="AH30" s="92"/>
      <c r="AI30" s="92">
        <v>-125</v>
      </c>
      <c r="AJ30" s="92">
        <v>2300</v>
      </c>
      <c r="AK30" s="92"/>
      <c r="AL30" s="92"/>
      <c r="AM30" s="97" t="s">
        <v>164</v>
      </c>
      <c r="AN30" s="92">
        <f>-1500+3500</f>
        <v>2000</v>
      </c>
      <c r="AO30" s="92"/>
      <c r="AP30" s="92">
        <v>-500</v>
      </c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7"/>
      <c r="BJ30" s="97">
        <v>350</v>
      </c>
      <c r="BK30" s="92"/>
      <c r="BL30" s="92"/>
      <c r="BM30" s="92"/>
      <c r="BN30" s="92"/>
      <c r="BO30" s="92"/>
      <c r="BP30" s="92">
        <v>24000</v>
      </c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7" t="s">
        <v>258</v>
      </c>
      <c r="CB30" s="92"/>
      <c r="CC30" s="97" t="s">
        <v>263</v>
      </c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92"/>
      <c r="DB30" s="97" t="s">
        <v>87</v>
      </c>
      <c r="DC30" s="92"/>
      <c r="DD30" s="92"/>
      <c r="DE30" s="92"/>
      <c r="DF30" s="92"/>
      <c r="DG30" s="92"/>
      <c r="DH30" s="92"/>
      <c r="DI30" s="92"/>
      <c r="DJ30" s="92"/>
      <c r="DK30" s="92"/>
      <c r="DL30" s="92"/>
      <c r="DM30" s="92"/>
      <c r="DN30" s="92"/>
      <c r="DO30" s="92"/>
      <c r="DP30" s="92"/>
      <c r="DQ30" s="92"/>
      <c r="DR30" s="92">
        <v>1500</v>
      </c>
      <c r="DS30" s="92"/>
      <c r="DT30" s="92"/>
      <c r="DU30" s="92"/>
      <c r="DV30" s="92">
        <f t="shared" si="0"/>
        <v>31377</v>
      </c>
      <c r="DW30" s="93">
        <f t="shared" si="2"/>
        <v>315637</v>
      </c>
    </row>
    <row r="31" spans="1:131" s="28" customFormat="1" ht="22.5" customHeight="1" thickBot="1" x14ac:dyDescent="0.3">
      <c r="A31" s="13">
        <v>24</v>
      </c>
      <c r="B31" s="56" t="s">
        <v>37</v>
      </c>
      <c r="C31" s="98" t="s">
        <v>38</v>
      </c>
      <c r="D31" s="99">
        <v>318247</v>
      </c>
      <c r="E31" s="99"/>
      <c r="F31" s="99">
        <v>-1700</v>
      </c>
      <c r="G31" s="99"/>
      <c r="H31" s="99"/>
      <c r="I31" s="99">
        <v>-12427</v>
      </c>
      <c r="J31" s="99"/>
      <c r="K31" s="99"/>
      <c r="L31" s="99"/>
      <c r="M31" s="99"/>
      <c r="N31" s="99"/>
      <c r="O31" s="99"/>
      <c r="P31" s="99"/>
      <c r="Q31" s="99"/>
      <c r="R31" s="99">
        <v>-14985</v>
      </c>
      <c r="S31" s="99"/>
      <c r="T31" s="99">
        <v>7502</v>
      </c>
      <c r="U31" s="99">
        <v>181</v>
      </c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>
        <v>-10033</v>
      </c>
      <c r="AI31" s="99"/>
      <c r="AJ31" s="99">
        <v>-5500</v>
      </c>
      <c r="AK31" s="99"/>
      <c r="AL31" s="99"/>
      <c r="AM31" s="99"/>
      <c r="AN31" s="99">
        <v>-2000</v>
      </c>
      <c r="AO31" s="99"/>
      <c r="AP31" s="99"/>
      <c r="AQ31" s="99"/>
      <c r="AR31" s="99"/>
      <c r="AS31" s="99"/>
      <c r="AT31" s="99"/>
      <c r="AU31" s="99"/>
      <c r="AV31" s="99"/>
      <c r="AW31" s="99">
        <v>-5000</v>
      </c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>
        <v>-350</v>
      </c>
      <c r="BK31" s="99">
        <v>-3000</v>
      </c>
      <c r="BL31" s="99"/>
      <c r="BM31" s="99">
        <v>-12600</v>
      </c>
      <c r="BN31" s="99"/>
      <c r="BO31" s="99"/>
      <c r="BP31" s="99">
        <v>-24000</v>
      </c>
      <c r="BQ31" s="99"/>
      <c r="BR31" s="99"/>
      <c r="BS31" s="99"/>
      <c r="BT31" s="99"/>
      <c r="BU31" s="99"/>
      <c r="BV31" s="99"/>
      <c r="BW31" s="99"/>
      <c r="BX31" s="99">
        <v>-12446</v>
      </c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>
        <v>7140</v>
      </c>
      <c r="CP31" s="99">
        <v>181</v>
      </c>
      <c r="CQ31" s="99"/>
      <c r="CR31" s="99">
        <v>-864</v>
      </c>
      <c r="CS31" s="99"/>
      <c r="CT31" s="99"/>
      <c r="CU31" s="99">
        <v>-24000</v>
      </c>
      <c r="CV31" s="99"/>
      <c r="CW31" s="99">
        <v>2654</v>
      </c>
      <c r="CX31" s="99"/>
      <c r="CY31" s="99"/>
      <c r="CZ31" s="99"/>
      <c r="DA31" s="99"/>
      <c r="DB31" s="99"/>
      <c r="DC31" s="99"/>
      <c r="DD31" s="99">
        <v>7140</v>
      </c>
      <c r="DE31" s="99">
        <v>181</v>
      </c>
      <c r="DF31" s="99"/>
      <c r="DG31" s="99"/>
      <c r="DH31" s="99">
        <v>-21783</v>
      </c>
      <c r="DI31" s="99">
        <v>-544</v>
      </c>
      <c r="DJ31" s="99">
        <v>-119</v>
      </c>
      <c r="DK31" s="99">
        <f>24231+15105</f>
        <v>39336</v>
      </c>
      <c r="DL31" s="99">
        <v>58029</v>
      </c>
      <c r="DM31" s="99"/>
      <c r="DN31" s="99"/>
      <c r="DO31" s="99">
        <v>-9430</v>
      </c>
      <c r="DP31" s="99">
        <v>-3966</v>
      </c>
      <c r="DQ31" s="99"/>
      <c r="DR31" s="99">
        <v>-850</v>
      </c>
      <c r="DS31" s="99">
        <v>-48800</v>
      </c>
      <c r="DT31" s="99"/>
      <c r="DU31" s="99"/>
      <c r="DV31" s="99">
        <f t="shared" si="0"/>
        <v>-92053</v>
      </c>
      <c r="DW31" s="100">
        <f t="shared" si="2"/>
        <v>226194</v>
      </c>
    </row>
    <row r="32" spans="1:131" s="16" customFormat="1" ht="33.75" customHeight="1" thickBot="1" x14ac:dyDescent="0.3">
      <c r="A32" s="15">
        <v>25</v>
      </c>
      <c r="B32" s="48" t="s">
        <v>39</v>
      </c>
      <c r="C32" s="71" t="s">
        <v>74</v>
      </c>
      <c r="D32" s="72">
        <f t="shared" ref="D32:BO32" si="3">SUM(D24,D26:D31)</f>
        <v>813551</v>
      </c>
      <c r="E32" s="72">
        <f t="shared" si="3"/>
        <v>0</v>
      </c>
      <c r="F32" s="72">
        <f t="shared" si="3"/>
        <v>0</v>
      </c>
      <c r="G32" s="72">
        <f t="shared" si="3"/>
        <v>0</v>
      </c>
      <c r="H32" s="72">
        <f t="shared" si="3"/>
        <v>0</v>
      </c>
      <c r="I32" s="72">
        <f t="shared" si="3"/>
        <v>-12427</v>
      </c>
      <c r="J32" s="72">
        <f t="shared" si="3"/>
        <v>0</v>
      </c>
      <c r="K32" s="72">
        <f t="shared" si="3"/>
        <v>0</v>
      </c>
      <c r="L32" s="72">
        <f t="shared" si="3"/>
        <v>0</v>
      </c>
      <c r="M32" s="72">
        <f t="shared" si="3"/>
        <v>0</v>
      </c>
      <c r="N32" s="72">
        <f t="shared" si="3"/>
        <v>0</v>
      </c>
      <c r="O32" s="72">
        <f t="shared" si="3"/>
        <v>0</v>
      </c>
      <c r="P32" s="72">
        <f t="shared" si="3"/>
        <v>0</v>
      </c>
      <c r="Q32" s="72">
        <f t="shared" si="3"/>
        <v>0</v>
      </c>
      <c r="R32" s="72">
        <f t="shared" si="3"/>
        <v>-14985</v>
      </c>
      <c r="S32" s="72">
        <f t="shared" si="3"/>
        <v>0</v>
      </c>
      <c r="T32" s="72">
        <f t="shared" si="3"/>
        <v>7502</v>
      </c>
      <c r="U32" s="72">
        <f t="shared" si="3"/>
        <v>181</v>
      </c>
      <c r="V32" s="72">
        <f t="shared" si="3"/>
        <v>0</v>
      </c>
      <c r="W32" s="72">
        <f t="shared" si="3"/>
        <v>0</v>
      </c>
      <c r="X32" s="72">
        <f t="shared" si="3"/>
        <v>0</v>
      </c>
      <c r="Y32" s="72">
        <f t="shared" si="3"/>
        <v>0</v>
      </c>
      <c r="Z32" s="72">
        <f t="shared" si="3"/>
        <v>0</v>
      </c>
      <c r="AA32" s="72">
        <f t="shared" si="3"/>
        <v>0</v>
      </c>
      <c r="AB32" s="72">
        <f t="shared" si="3"/>
        <v>0</v>
      </c>
      <c r="AC32" s="72">
        <f t="shared" si="3"/>
        <v>0</v>
      </c>
      <c r="AD32" s="72">
        <f t="shared" si="3"/>
        <v>0</v>
      </c>
      <c r="AE32" s="72">
        <f t="shared" si="3"/>
        <v>0</v>
      </c>
      <c r="AF32" s="72">
        <f t="shared" si="3"/>
        <v>152</v>
      </c>
      <c r="AG32" s="72">
        <f t="shared" si="3"/>
        <v>0</v>
      </c>
      <c r="AH32" s="72">
        <f t="shared" si="3"/>
        <v>-10033</v>
      </c>
      <c r="AI32" s="72">
        <f t="shared" si="3"/>
        <v>-125</v>
      </c>
      <c r="AJ32" s="72">
        <f t="shared" si="3"/>
        <v>-3200</v>
      </c>
      <c r="AK32" s="72">
        <f t="shared" si="3"/>
        <v>0</v>
      </c>
      <c r="AL32" s="72">
        <f t="shared" si="3"/>
        <v>0</v>
      </c>
      <c r="AM32" s="72">
        <f t="shared" si="3"/>
        <v>0</v>
      </c>
      <c r="AN32" s="72">
        <f t="shared" si="3"/>
        <v>0</v>
      </c>
      <c r="AO32" s="72">
        <f t="shared" si="3"/>
        <v>0</v>
      </c>
      <c r="AP32" s="72">
        <f t="shared" si="3"/>
        <v>0</v>
      </c>
      <c r="AQ32" s="72">
        <f t="shared" si="3"/>
        <v>0</v>
      </c>
      <c r="AR32" s="72">
        <f t="shared" si="3"/>
        <v>0</v>
      </c>
      <c r="AS32" s="72">
        <f t="shared" si="3"/>
        <v>0</v>
      </c>
      <c r="AT32" s="72">
        <f t="shared" si="3"/>
        <v>0</v>
      </c>
      <c r="AU32" s="72">
        <f t="shared" si="3"/>
        <v>0</v>
      </c>
      <c r="AV32" s="72">
        <f t="shared" si="3"/>
        <v>0</v>
      </c>
      <c r="AW32" s="72">
        <f t="shared" si="3"/>
        <v>-5000</v>
      </c>
      <c r="AX32" s="72">
        <f t="shared" si="3"/>
        <v>0</v>
      </c>
      <c r="AY32" s="72">
        <f t="shared" si="3"/>
        <v>0</v>
      </c>
      <c r="AZ32" s="72">
        <f t="shared" si="3"/>
        <v>0</v>
      </c>
      <c r="BA32" s="72">
        <f t="shared" si="3"/>
        <v>0</v>
      </c>
      <c r="BB32" s="72">
        <f t="shared" si="3"/>
        <v>0</v>
      </c>
      <c r="BC32" s="72">
        <f t="shared" si="3"/>
        <v>0</v>
      </c>
      <c r="BD32" s="72">
        <f t="shared" si="3"/>
        <v>0</v>
      </c>
      <c r="BE32" s="72">
        <f t="shared" si="3"/>
        <v>0</v>
      </c>
      <c r="BF32" s="72">
        <f t="shared" si="3"/>
        <v>0</v>
      </c>
      <c r="BG32" s="72">
        <f t="shared" si="3"/>
        <v>0</v>
      </c>
      <c r="BH32" s="72">
        <f t="shared" si="3"/>
        <v>0</v>
      </c>
      <c r="BI32" s="72">
        <f t="shared" si="3"/>
        <v>0</v>
      </c>
      <c r="BJ32" s="72">
        <f t="shared" si="3"/>
        <v>0</v>
      </c>
      <c r="BK32" s="72">
        <f t="shared" si="3"/>
        <v>0</v>
      </c>
      <c r="BL32" s="72">
        <f t="shared" si="3"/>
        <v>0</v>
      </c>
      <c r="BM32" s="72">
        <f t="shared" si="3"/>
        <v>-12600</v>
      </c>
      <c r="BN32" s="72">
        <f t="shared" si="3"/>
        <v>0</v>
      </c>
      <c r="BO32" s="72">
        <f t="shared" si="3"/>
        <v>0</v>
      </c>
      <c r="BP32" s="72">
        <f t="shared" ref="BP32:DM32" si="4">SUM(BP24,BP26:BP31)</f>
        <v>0</v>
      </c>
      <c r="BQ32" s="72">
        <f t="shared" si="4"/>
        <v>0</v>
      </c>
      <c r="BR32" s="72">
        <f t="shared" si="4"/>
        <v>0</v>
      </c>
      <c r="BS32" s="72">
        <f t="shared" si="4"/>
        <v>0</v>
      </c>
      <c r="BT32" s="72">
        <f t="shared" si="4"/>
        <v>0</v>
      </c>
      <c r="BU32" s="72">
        <f t="shared" si="4"/>
        <v>0</v>
      </c>
      <c r="BV32" s="72">
        <f t="shared" si="4"/>
        <v>0</v>
      </c>
      <c r="BW32" s="72">
        <f t="shared" si="4"/>
        <v>0</v>
      </c>
      <c r="BX32" s="72">
        <f t="shared" si="4"/>
        <v>-12446</v>
      </c>
      <c r="BY32" s="72">
        <f t="shared" si="4"/>
        <v>0</v>
      </c>
      <c r="BZ32" s="72">
        <f t="shared" si="4"/>
        <v>0</v>
      </c>
      <c r="CA32" s="72">
        <f t="shared" si="4"/>
        <v>0</v>
      </c>
      <c r="CB32" s="72">
        <f t="shared" si="4"/>
        <v>0</v>
      </c>
      <c r="CC32" s="72">
        <f t="shared" si="4"/>
        <v>0</v>
      </c>
      <c r="CD32" s="72">
        <f t="shared" si="4"/>
        <v>0</v>
      </c>
      <c r="CE32" s="72">
        <f t="shared" si="4"/>
        <v>0</v>
      </c>
      <c r="CF32" s="72">
        <f t="shared" si="4"/>
        <v>0</v>
      </c>
      <c r="CG32" s="72">
        <f t="shared" si="4"/>
        <v>0</v>
      </c>
      <c r="CH32" s="72">
        <f t="shared" si="4"/>
        <v>0</v>
      </c>
      <c r="CI32" s="72">
        <f t="shared" si="4"/>
        <v>0</v>
      </c>
      <c r="CJ32" s="72">
        <f t="shared" si="4"/>
        <v>0</v>
      </c>
      <c r="CK32" s="72">
        <f t="shared" si="4"/>
        <v>0</v>
      </c>
      <c r="CL32" s="72">
        <f t="shared" si="4"/>
        <v>0</v>
      </c>
      <c r="CM32" s="72">
        <f t="shared" si="4"/>
        <v>0</v>
      </c>
      <c r="CN32" s="72">
        <f t="shared" si="4"/>
        <v>0</v>
      </c>
      <c r="CO32" s="72">
        <f t="shared" si="4"/>
        <v>7140</v>
      </c>
      <c r="CP32" s="72">
        <f t="shared" si="4"/>
        <v>181</v>
      </c>
      <c r="CQ32" s="72">
        <f t="shared" si="4"/>
        <v>0</v>
      </c>
      <c r="CR32" s="72">
        <f t="shared" si="4"/>
        <v>-864</v>
      </c>
      <c r="CS32" s="72">
        <f t="shared" si="4"/>
        <v>0</v>
      </c>
      <c r="CT32" s="72">
        <f t="shared" si="4"/>
        <v>0</v>
      </c>
      <c r="CU32" s="72">
        <f t="shared" si="4"/>
        <v>-24000</v>
      </c>
      <c r="CV32" s="72">
        <f t="shared" si="4"/>
        <v>0</v>
      </c>
      <c r="CW32" s="72">
        <f t="shared" si="4"/>
        <v>2654</v>
      </c>
      <c r="CX32" s="72">
        <f t="shared" si="4"/>
        <v>0</v>
      </c>
      <c r="CY32" s="72">
        <f t="shared" si="4"/>
        <v>0</v>
      </c>
      <c r="CZ32" s="72">
        <f t="shared" si="4"/>
        <v>0</v>
      </c>
      <c r="DA32" s="72">
        <f t="shared" si="4"/>
        <v>0</v>
      </c>
      <c r="DB32" s="72">
        <f t="shared" si="4"/>
        <v>0</v>
      </c>
      <c r="DC32" s="72">
        <f t="shared" si="4"/>
        <v>0</v>
      </c>
      <c r="DD32" s="72">
        <f t="shared" si="4"/>
        <v>7140</v>
      </c>
      <c r="DE32" s="72">
        <f t="shared" si="4"/>
        <v>181</v>
      </c>
      <c r="DF32" s="72">
        <f t="shared" si="4"/>
        <v>0</v>
      </c>
      <c r="DG32" s="72">
        <f t="shared" si="4"/>
        <v>0</v>
      </c>
      <c r="DH32" s="72">
        <f t="shared" si="4"/>
        <v>-21783</v>
      </c>
      <c r="DI32" s="72">
        <f t="shared" si="4"/>
        <v>-544</v>
      </c>
      <c r="DJ32" s="72">
        <f t="shared" si="4"/>
        <v>-119</v>
      </c>
      <c r="DK32" s="72">
        <f t="shared" si="4"/>
        <v>39336</v>
      </c>
      <c r="DL32" s="72">
        <f t="shared" si="4"/>
        <v>58029</v>
      </c>
      <c r="DM32" s="72">
        <f t="shared" si="4"/>
        <v>0</v>
      </c>
      <c r="DN32" s="72">
        <f t="shared" ref="DN32:DU32" si="5">SUM(DN24,DN26:DN31)</f>
        <v>0</v>
      </c>
      <c r="DO32" s="72">
        <f t="shared" si="5"/>
        <v>-9430</v>
      </c>
      <c r="DP32" s="72">
        <f t="shared" si="5"/>
        <v>-3966</v>
      </c>
      <c r="DQ32" s="72">
        <f t="shared" si="5"/>
        <v>0</v>
      </c>
      <c r="DR32" s="72">
        <f t="shared" si="5"/>
        <v>650</v>
      </c>
      <c r="DS32" s="72">
        <f t="shared" si="5"/>
        <v>-48800</v>
      </c>
      <c r="DT32" s="72">
        <f t="shared" si="5"/>
        <v>0</v>
      </c>
      <c r="DU32" s="72">
        <f t="shared" si="5"/>
        <v>0</v>
      </c>
      <c r="DV32" s="72">
        <f t="shared" si="0"/>
        <v>-57176</v>
      </c>
      <c r="DW32" s="74">
        <f t="shared" si="2"/>
        <v>756375</v>
      </c>
    </row>
    <row r="33" spans="1:130" s="12" customFormat="1" ht="30" customHeight="1" thickBot="1" x14ac:dyDescent="0.3">
      <c r="A33" s="29">
        <v>26</v>
      </c>
      <c r="B33" s="49" t="s">
        <v>40</v>
      </c>
      <c r="C33" s="101" t="s">
        <v>75</v>
      </c>
      <c r="D33" s="64">
        <f t="shared" ref="D33:BO33" si="6">SUM(D8,D10,D17,D20,D32)</f>
        <v>12739052</v>
      </c>
      <c r="E33" s="64">
        <f t="shared" si="6"/>
        <v>16000</v>
      </c>
      <c r="F33" s="64">
        <f t="shared" si="6"/>
        <v>0</v>
      </c>
      <c r="G33" s="64">
        <f t="shared" si="6"/>
        <v>0</v>
      </c>
      <c r="H33" s="64">
        <f t="shared" si="6"/>
        <v>99</v>
      </c>
      <c r="I33" s="64">
        <f t="shared" si="6"/>
        <v>0</v>
      </c>
      <c r="J33" s="64">
        <f t="shared" si="6"/>
        <v>745</v>
      </c>
      <c r="K33" s="64">
        <f t="shared" si="6"/>
        <v>0</v>
      </c>
      <c r="L33" s="64">
        <f t="shared" si="6"/>
        <v>0</v>
      </c>
      <c r="M33" s="64">
        <f t="shared" si="6"/>
        <v>18500</v>
      </c>
      <c r="N33" s="64">
        <f t="shared" si="6"/>
        <v>0</v>
      </c>
      <c r="O33" s="64">
        <f t="shared" si="6"/>
        <v>0</v>
      </c>
      <c r="P33" s="64">
        <f t="shared" si="6"/>
        <v>0</v>
      </c>
      <c r="Q33" s="64">
        <f t="shared" si="6"/>
        <v>0</v>
      </c>
      <c r="R33" s="64">
        <f t="shared" si="6"/>
        <v>0</v>
      </c>
      <c r="S33" s="64">
        <f t="shared" si="6"/>
        <v>0</v>
      </c>
      <c r="T33" s="64">
        <f t="shared" si="6"/>
        <v>7502</v>
      </c>
      <c r="U33" s="64">
        <f t="shared" si="6"/>
        <v>181</v>
      </c>
      <c r="V33" s="64">
        <f t="shared" si="6"/>
        <v>607</v>
      </c>
      <c r="W33" s="64">
        <f t="shared" si="6"/>
        <v>0</v>
      </c>
      <c r="X33" s="64">
        <f t="shared" si="6"/>
        <v>0</v>
      </c>
      <c r="Y33" s="64">
        <f t="shared" si="6"/>
        <v>0</v>
      </c>
      <c r="Z33" s="64">
        <f t="shared" si="6"/>
        <v>0</v>
      </c>
      <c r="AA33" s="64">
        <f t="shared" si="6"/>
        <v>0</v>
      </c>
      <c r="AB33" s="64">
        <f t="shared" si="6"/>
        <v>0</v>
      </c>
      <c r="AC33" s="64">
        <f t="shared" si="6"/>
        <v>0</v>
      </c>
      <c r="AD33" s="64">
        <f t="shared" si="6"/>
        <v>0</v>
      </c>
      <c r="AE33" s="64">
        <f t="shared" si="6"/>
        <v>0</v>
      </c>
      <c r="AF33" s="64">
        <f t="shared" si="6"/>
        <v>885</v>
      </c>
      <c r="AG33" s="64">
        <f t="shared" si="6"/>
        <v>0</v>
      </c>
      <c r="AH33" s="64">
        <f t="shared" si="6"/>
        <v>-10033</v>
      </c>
      <c r="AI33" s="64">
        <f t="shared" si="6"/>
        <v>0</v>
      </c>
      <c r="AJ33" s="64">
        <f t="shared" si="6"/>
        <v>-3200</v>
      </c>
      <c r="AK33" s="64">
        <f t="shared" si="6"/>
        <v>0</v>
      </c>
      <c r="AL33" s="64">
        <f t="shared" si="6"/>
        <v>6858</v>
      </c>
      <c r="AM33" s="64">
        <f t="shared" si="6"/>
        <v>0</v>
      </c>
      <c r="AN33" s="64">
        <f t="shared" si="6"/>
        <v>0</v>
      </c>
      <c r="AO33" s="64">
        <f t="shared" si="6"/>
        <v>0</v>
      </c>
      <c r="AP33" s="64">
        <f t="shared" si="6"/>
        <v>0</v>
      </c>
      <c r="AQ33" s="64">
        <f t="shared" si="6"/>
        <v>-428</v>
      </c>
      <c r="AR33" s="64">
        <f t="shared" si="6"/>
        <v>0</v>
      </c>
      <c r="AS33" s="64">
        <f t="shared" si="6"/>
        <v>0</v>
      </c>
      <c r="AT33" s="64">
        <f t="shared" si="6"/>
        <v>0</v>
      </c>
      <c r="AU33" s="64">
        <f t="shared" si="6"/>
        <v>0</v>
      </c>
      <c r="AV33" s="64">
        <f t="shared" si="6"/>
        <v>0</v>
      </c>
      <c r="AW33" s="64">
        <f t="shared" si="6"/>
        <v>0</v>
      </c>
      <c r="AX33" s="64">
        <f t="shared" si="6"/>
        <v>0</v>
      </c>
      <c r="AY33" s="64">
        <f t="shared" si="6"/>
        <v>0</v>
      </c>
      <c r="AZ33" s="64">
        <f t="shared" si="6"/>
        <v>0</v>
      </c>
      <c r="BA33" s="64">
        <f t="shared" si="6"/>
        <v>-23</v>
      </c>
      <c r="BB33" s="64">
        <f t="shared" si="6"/>
        <v>0</v>
      </c>
      <c r="BC33" s="64">
        <f t="shared" si="6"/>
        <v>0</v>
      </c>
      <c r="BD33" s="64">
        <f t="shared" si="6"/>
        <v>0</v>
      </c>
      <c r="BE33" s="64">
        <f t="shared" si="6"/>
        <v>0</v>
      </c>
      <c r="BF33" s="64">
        <f t="shared" si="6"/>
        <v>0</v>
      </c>
      <c r="BG33" s="64">
        <f t="shared" si="6"/>
        <v>0</v>
      </c>
      <c r="BH33" s="64">
        <f t="shared" si="6"/>
        <v>0</v>
      </c>
      <c r="BI33" s="64">
        <f t="shared" si="6"/>
        <v>0</v>
      </c>
      <c r="BJ33" s="64">
        <f t="shared" si="6"/>
        <v>0</v>
      </c>
      <c r="BK33" s="64">
        <f t="shared" si="6"/>
        <v>0</v>
      </c>
      <c r="BL33" s="64">
        <f t="shared" si="6"/>
        <v>350</v>
      </c>
      <c r="BM33" s="64">
        <f t="shared" si="6"/>
        <v>0</v>
      </c>
      <c r="BN33" s="64">
        <f t="shared" si="6"/>
        <v>0</v>
      </c>
      <c r="BO33" s="64">
        <f t="shared" si="6"/>
        <v>0</v>
      </c>
      <c r="BP33" s="64">
        <f t="shared" ref="BP33:DM33" si="7">SUM(BP8,BP10,BP17,BP20,BP32)</f>
        <v>0</v>
      </c>
      <c r="BQ33" s="64">
        <f t="shared" si="7"/>
        <v>0</v>
      </c>
      <c r="BR33" s="64">
        <f t="shared" si="7"/>
        <v>0</v>
      </c>
      <c r="BS33" s="64">
        <f t="shared" si="7"/>
        <v>0</v>
      </c>
      <c r="BT33" s="64">
        <f t="shared" si="7"/>
        <v>0</v>
      </c>
      <c r="BU33" s="64">
        <f t="shared" si="7"/>
        <v>0</v>
      </c>
      <c r="BV33" s="64">
        <f t="shared" si="7"/>
        <v>0</v>
      </c>
      <c r="BW33" s="64">
        <f t="shared" si="7"/>
        <v>0</v>
      </c>
      <c r="BX33" s="64">
        <f t="shared" si="7"/>
        <v>0</v>
      </c>
      <c r="BY33" s="64">
        <f t="shared" si="7"/>
        <v>0</v>
      </c>
      <c r="BZ33" s="64">
        <f t="shared" si="7"/>
        <v>-227</v>
      </c>
      <c r="CA33" s="64">
        <f t="shared" si="7"/>
        <v>0</v>
      </c>
      <c r="CB33" s="64">
        <f t="shared" si="7"/>
        <v>-9399</v>
      </c>
      <c r="CC33" s="64">
        <f t="shared" si="7"/>
        <v>0</v>
      </c>
      <c r="CD33" s="64">
        <f t="shared" si="7"/>
        <v>0</v>
      </c>
      <c r="CE33" s="64">
        <f t="shared" si="7"/>
        <v>0</v>
      </c>
      <c r="CF33" s="64">
        <f t="shared" si="7"/>
        <v>0</v>
      </c>
      <c r="CG33" s="64">
        <f t="shared" si="7"/>
        <v>0</v>
      </c>
      <c r="CH33" s="64">
        <f t="shared" si="7"/>
        <v>0</v>
      </c>
      <c r="CI33" s="64">
        <f t="shared" si="7"/>
        <v>0</v>
      </c>
      <c r="CJ33" s="64">
        <f t="shared" si="7"/>
        <v>0</v>
      </c>
      <c r="CK33" s="64">
        <f t="shared" si="7"/>
        <v>0</v>
      </c>
      <c r="CL33" s="64">
        <f t="shared" si="7"/>
        <v>0</v>
      </c>
      <c r="CM33" s="64">
        <f t="shared" si="7"/>
        <v>0</v>
      </c>
      <c r="CN33" s="64">
        <f t="shared" si="7"/>
        <v>0</v>
      </c>
      <c r="CO33" s="64">
        <f t="shared" si="7"/>
        <v>7140</v>
      </c>
      <c r="CP33" s="64">
        <f t="shared" si="7"/>
        <v>181</v>
      </c>
      <c r="CQ33" s="64">
        <f t="shared" si="7"/>
        <v>603</v>
      </c>
      <c r="CR33" s="64">
        <f t="shared" si="7"/>
        <v>-864</v>
      </c>
      <c r="CS33" s="64">
        <f t="shared" si="7"/>
        <v>0</v>
      </c>
      <c r="CT33" s="64">
        <f t="shared" si="7"/>
        <v>0</v>
      </c>
      <c r="CU33" s="64">
        <f t="shared" si="7"/>
        <v>0</v>
      </c>
      <c r="CV33" s="64">
        <f t="shared" si="7"/>
        <v>0</v>
      </c>
      <c r="CW33" s="64">
        <f t="shared" si="7"/>
        <v>2654</v>
      </c>
      <c r="CX33" s="64">
        <f t="shared" si="7"/>
        <v>0</v>
      </c>
      <c r="CY33" s="64">
        <f t="shared" si="7"/>
        <v>0</v>
      </c>
      <c r="CZ33" s="64">
        <f t="shared" si="7"/>
        <v>0</v>
      </c>
      <c r="DA33" s="64">
        <f t="shared" si="7"/>
        <v>-368</v>
      </c>
      <c r="DB33" s="64">
        <f t="shared" si="7"/>
        <v>0</v>
      </c>
      <c r="DC33" s="64">
        <f t="shared" si="7"/>
        <v>-2323</v>
      </c>
      <c r="DD33" s="64">
        <f t="shared" si="7"/>
        <v>7140</v>
      </c>
      <c r="DE33" s="64">
        <f t="shared" si="7"/>
        <v>181</v>
      </c>
      <c r="DF33" s="64">
        <f t="shared" si="7"/>
        <v>604</v>
      </c>
      <c r="DG33" s="64">
        <f t="shared" si="7"/>
        <v>0</v>
      </c>
      <c r="DH33" s="64">
        <f t="shared" si="7"/>
        <v>0</v>
      </c>
      <c r="DI33" s="64">
        <f t="shared" si="7"/>
        <v>0</v>
      </c>
      <c r="DJ33" s="64">
        <f t="shared" si="7"/>
        <v>-119</v>
      </c>
      <c r="DK33" s="64">
        <f t="shared" si="7"/>
        <v>39336</v>
      </c>
      <c r="DL33" s="64">
        <f t="shared" si="7"/>
        <v>58029</v>
      </c>
      <c r="DM33" s="64">
        <f t="shared" si="7"/>
        <v>-763</v>
      </c>
      <c r="DN33" s="64">
        <f t="shared" ref="DN33:DU33" si="8">SUM(DN8,DN10,DN17,DN20,DN32)</f>
        <v>0</v>
      </c>
      <c r="DO33" s="64">
        <f t="shared" si="8"/>
        <v>0</v>
      </c>
      <c r="DP33" s="64">
        <f t="shared" si="8"/>
        <v>3810</v>
      </c>
      <c r="DQ33" s="64">
        <f t="shared" si="8"/>
        <v>0</v>
      </c>
      <c r="DR33" s="64">
        <f t="shared" si="8"/>
        <v>0</v>
      </c>
      <c r="DS33" s="64">
        <f t="shared" si="8"/>
        <v>0</v>
      </c>
      <c r="DT33" s="64">
        <f t="shared" si="8"/>
        <v>0</v>
      </c>
      <c r="DU33" s="64">
        <f t="shared" si="8"/>
        <v>0</v>
      </c>
      <c r="DV33" s="64">
        <f t="shared" si="0"/>
        <v>143658</v>
      </c>
      <c r="DW33" s="67">
        <f t="shared" si="2"/>
        <v>12882710</v>
      </c>
    </row>
    <row r="34" spans="1:130" s="31" customFormat="1" ht="33.75" customHeight="1" x14ac:dyDescent="0.25">
      <c r="A34" s="30">
        <v>27</v>
      </c>
      <c r="B34" s="57" t="s">
        <v>41</v>
      </c>
      <c r="C34" s="102" t="s">
        <v>42</v>
      </c>
      <c r="D34" s="103">
        <v>3778538</v>
      </c>
      <c r="E34" s="104"/>
      <c r="F34" s="104"/>
      <c r="G34" s="104"/>
      <c r="H34" s="104"/>
      <c r="I34" s="104"/>
      <c r="J34" s="104">
        <f>-787-213+201+54</f>
        <v>-745</v>
      </c>
      <c r="K34" s="105" t="s">
        <v>96</v>
      </c>
      <c r="L34" s="104"/>
      <c r="M34" s="104"/>
      <c r="N34" s="105" t="s">
        <v>104</v>
      </c>
      <c r="O34" s="105" t="s">
        <v>107</v>
      </c>
      <c r="P34" s="105" t="s">
        <v>110</v>
      </c>
      <c r="Q34" s="104">
        <f>-7874-2126-3780-1020+9449+1890+1890+2551+510+510</f>
        <v>2000</v>
      </c>
      <c r="R34" s="104"/>
      <c r="S34" s="104"/>
      <c r="T34" s="104"/>
      <c r="U34" s="104"/>
      <c r="V34" s="104"/>
      <c r="W34" s="104"/>
      <c r="X34" s="104"/>
      <c r="Y34" s="104"/>
      <c r="Z34" s="105" t="s">
        <v>134</v>
      </c>
      <c r="AA34" s="105" t="s">
        <v>137</v>
      </c>
      <c r="AB34" s="105" t="s">
        <v>140</v>
      </c>
      <c r="AC34" s="104"/>
      <c r="AD34" s="105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>
        <f>337+91</f>
        <v>428</v>
      </c>
      <c r="AR34" s="104"/>
      <c r="AS34" s="105" t="s">
        <v>179</v>
      </c>
      <c r="AT34" s="105" t="s">
        <v>182</v>
      </c>
      <c r="AU34" s="104"/>
      <c r="AV34" s="104"/>
      <c r="AW34" s="104"/>
      <c r="AX34" s="105" t="s">
        <v>191</v>
      </c>
      <c r="AY34" s="105" t="s">
        <v>87</v>
      </c>
      <c r="AZ34" s="105" t="s">
        <v>196</v>
      </c>
      <c r="BA34" s="104">
        <v>23</v>
      </c>
      <c r="BB34" s="105" t="s">
        <v>201</v>
      </c>
      <c r="BC34" s="104"/>
      <c r="BD34" s="104"/>
      <c r="BE34" s="104"/>
      <c r="BF34" s="104"/>
      <c r="BG34" s="104">
        <f>3507+947+6348+1714</f>
        <v>12516</v>
      </c>
      <c r="BH34" s="104"/>
      <c r="BI34" s="104"/>
      <c r="BJ34" s="104"/>
      <c r="BK34" s="104"/>
      <c r="BL34" s="104"/>
      <c r="BM34" s="105"/>
      <c r="BN34" s="104"/>
      <c r="BO34" s="104"/>
      <c r="BP34" s="104"/>
      <c r="BQ34" s="104"/>
      <c r="BR34" s="104"/>
      <c r="BS34" s="104"/>
      <c r="BT34" s="104">
        <f>9000+2430</f>
        <v>11430</v>
      </c>
      <c r="BU34" s="104"/>
      <c r="BV34" s="105" t="s">
        <v>246</v>
      </c>
      <c r="BW34" s="104"/>
      <c r="BX34" s="104"/>
      <c r="BY34" s="105" t="s">
        <v>253</v>
      </c>
      <c r="BZ34" s="104">
        <f>179+48</f>
        <v>227</v>
      </c>
      <c r="CA34" s="104"/>
      <c r="CB34" s="104">
        <f>7401+1998</f>
        <v>9399</v>
      </c>
      <c r="CC34" s="104"/>
      <c r="CD34" s="104">
        <v>800</v>
      </c>
      <c r="CE34" s="104"/>
      <c r="CF34" s="104"/>
      <c r="CG34" s="104"/>
      <c r="CH34" s="104"/>
      <c r="CI34" s="104"/>
      <c r="CJ34" s="104"/>
      <c r="CK34" s="104"/>
      <c r="CL34" s="105"/>
      <c r="CM34" s="104"/>
      <c r="CN34" s="104"/>
      <c r="CO34" s="104"/>
      <c r="CP34" s="104"/>
      <c r="CQ34" s="104"/>
      <c r="CR34" s="104"/>
      <c r="CS34" s="104"/>
      <c r="CT34" s="104"/>
      <c r="CU34" s="104"/>
      <c r="CV34" s="104"/>
      <c r="CW34" s="104"/>
      <c r="CX34" s="104">
        <f>6348+1714</f>
        <v>8062</v>
      </c>
      <c r="CY34" s="104"/>
      <c r="CZ34" s="104"/>
      <c r="DA34" s="104">
        <f>290+78</f>
        <v>368</v>
      </c>
      <c r="DB34" s="104"/>
      <c r="DC34" s="104">
        <f>1829+494</f>
        <v>2323</v>
      </c>
      <c r="DD34" s="105"/>
      <c r="DE34" s="104"/>
      <c r="DF34" s="104"/>
      <c r="DG34" s="104">
        <v>15000</v>
      </c>
      <c r="DH34" s="104"/>
      <c r="DI34" s="104"/>
      <c r="DJ34" s="104"/>
      <c r="DK34" s="104"/>
      <c r="DL34" s="104"/>
      <c r="DM34" s="104"/>
      <c r="DN34" s="105" t="s">
        <v>346</v>
      </c>
      <c r="DO34" s="104"/>
      <c r="DP34" s="104"/>
      <c r="DQ34" s="105" t="s">
        <v>357</v>
      </c>
      <c r="DR34" s="104"/>
      <c r="DS34" s="104"/>
      <c r="DT34" s="104">
        <f>65354+17646+102362+27638</f>
        <v>213000</v>
      </c>
      <c r="DU34" s="104">
        <f>-3937-1063+18000+4860</f>
        <v>17860</v>
      </c>
      <c r="DV34" s="104">
        <f t="shared" si="0"/>
        <v>292691</v>
      </c>
      <c r="DW34" s="106">
        <f t="shared" si="2"/>
        <v>4071229</v>
      </c>
    </row>
    <row r="35" spans="1:130" s="26" customFormat="1" ht="33.75" customHeight="1" x14ac:dyDescent="0.25">
      <c r="A35" s="9">
        <v>28</v>
      </c>
      <c r="B35" s="32" t="s">
        <v>43</v>
      </c>
      <c r="C35" s="91" t="s">
        <v>44</v>
      </c>
      <c r="D35" s="107">
        <v>5327486</v>
      </c>
      <c r="E35" s="92"/>
      <c r="F35" s="97"/>
      <c r="G35" s="92"/>
      <c r="H35" s="92">
        <f>1696+458</f>
        <v>2154</v>
      </c>
      <c r="I35" s="92"/>
      <c r="J35" s="92"/>
      <c r="K35" s="92"/>
      <c r="L35" s="97" t="s">
        <v>99</v>
      </c>
      <c r="M35" s="92"/>
      <c r="N35" s="92"/>
      <c r="O35" s="92"/>
      <c r="P35" s="92"/>
      <c r="Q35" s="92">
        <f>-1575-425</f>
        <v>-2000</v>
      </c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>
        <v>3940</v>
      </c>
      <c r="AF35" s="92"/>
      <c r="AG35" s="92">
        <v>10033</v>
      </c>
      <c r="AH35" s="92">
        <v>10033</v>
      </c>
      <c r="AI35" s="92"/>
      <c r="AJ35" s="92"/>
      <c r="AK35" s="92">
        <v>1000</v>
      </c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>
        <f>-3507-947-6348-1714</f>
        <v>-12516</v>
      </c>
      <c r="BH35" s="92"/>
      <c r="BI35" s="92"/>
      <c r="BJ35" s="92"/>
      <c r="BK35" s="92"/>
      <c r="BL35" s="92">
        <f>-5787-1563+5512+1488</f>
        <v>-350</v>
      </c>
      <c r="BM35" s="92"/>
      <c r="BN35" s="97" t="s">
        <v>227</v>
      </c>
      <c r="BO35" s="97" t="s">
        <v>96</v>
      </c>
      <c r="BP35" s="92"/>
      <c r="BQ35" s="92"/>
      <c r="BR35" s="92"/>
      <c r="BS35" s="92"/>
      <c r="BT35" s="92">
        <f>-14630-3950+5630+1520</f>
        <v>-11430</v>
      </c>
      <c r="BU35" s="97" t="s">
        <v>243</v>
      </c>
      <c r="BV35" s="92"/>
      <c r="BW35" s="92"/>
      <c r="BX35" s="92"/>
      <c r="BY35" s="97" t="s">
        <v>252</v>
      </c>
      <c r="BZ35" s="92"/>
      <c r="CA35" s="92"/>
      <c r="CB35" s="92"/>
      <c r="CC35" s="92"/>
      <c r="CD35" s="92"/>
      <c r="CE35" s="92"/>
      <c r="CF35" s="92"/>
      <c r="CG35" s="92"/>
      <c r="CH35" s="92"/>
      <c r="CI35" s="97"/>
      <c r="CJ35" s="97" t="s">
        <v>280</v>
      </c>
      <c r="CK35" s="92"/>
      <c r="CL35" s="92"/>
      <c r="CM35" s="97" t="s">
        <v>96</v>
      </c>
      <c r="CN35" s="92"/>
      <c r="CO35" s="92"/>
      <c r="CP35" s="92"/>
      <c r="CQ35" s="92"/>
      <c r="CR35" s="92"/>
      <c r="CS35" s="97" t="s">
        <v>301</v>
      </c>
      <c r="CT35" s="92"/>
      <c r="CU35" s="92"/>
      <c r="CV35" s="92"/>
      <c r="CW35" s="92"/>
      <c r="CX35" s="92">
        <f>-6348-1714</f>
        <v>-8062</v>
      </c>
      <c r="CY35" s="92"/>
      <c r="CZ35" s="92">
        <v>7245</v>
      </c>
      <c r="DA35" s="92"/>
      <c r="DB35" s="92"/>
      <c r="DC35" s="92"/>
      <c r="DD35" s="92"/>
      <c r="DE35" s="92"/>
      <c r="DF35" s="92"/>
      <c r="DG35" s="92"/>
      <c r="DH35" s="92"/>
      <c r="DI35" s="92"/>
      <c r="DJ35" s="92"/>
      <c r="DK35" s="92"/>
      <c r="DL35" s="92"/>
      <c r="DM35" s="92">
        <v>4345</v>
      </c>
      <c r="DN35" s="92"/>
      <c r="DO35" s="92"/>
      <c r="DP35" s="92"/>
      <c r="DQ35" s="92"/>
      <c r="DR35" s="92"/>
      <c r="DS35" s="92"/>
      <c r="DT35" s="92"/>
      <c r="DU35" s="92">
        <f>-716-193-2278-615-321-87-10748-2902</f>
        <v>-17860</v>
      </c>
      <c r="DV35" s="92">
        <f t="shared" si="0"/>
        <v>-13468</v>
      </c>
      <c r="DW35" s="108">
        <f t="shared" si="2"/>
        <v>5314018</v>
      </c>
    </row>
    <row r="36" spans="1:130" ht="22.5" customHeight="1" x14ac:dyDescent="0.25">
      <c r="A36" s="20">
        <v>29</v>
      </c>
      <c r="B36" s="57" t="s">
        <v>45</v>
      </c>
      <c r="C36" s="102" t="s">
        <v>46</v>
      </c>
      <c r="D36" s="65">
        <v>11250</v>
      </c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>
        <v>178</v>
      </c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>
        <v>24</v>
      </c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/>
      <c r="DR36" s="65"/>
      <c r="DS36" s="65"/>
      <c r="DT36" s="65"/>
      <c r="DU36" s="65"/>
      <c r="DV36" s="65">
        <f t="shared" si="0"/>
        <v>202</v>
      </c>
      <c r="DW36" s="109">
        <f t="shared" si="2"/>
        <v>11452</v>
      </c>
    </row>
    <row r="37" spans="1:130" s="26" customFormat="1" ht="46.5" x14ac:dyDescent="0.25">
      <c r="A37" s="9">
        <v>30</v>
      </c>
      <c r="B37" s="32" t="s">
        <v>47</v>
      </c>
      <c r="C37" s="91" t="s">
        <v>48</v>
      </c>
      <c r="D37" s="92">
        <v>104834</v>
      </c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>
        <f>-624-829-783</f>
        <v>-2236</v>
      </c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  <c r="CD37" s="92"/>
      <c r="CE37" s="92">
        <v>29324</v>
      </c>
      <c r="CF37" s="92">
        <v>17952</v>
      </c>
      <c r="CG37" s="92"/>
      <c r="CH37" s="92">
        <v>1377</v>
      </c>
      <c r="CI37" s="92"/>
      <c r="CJ37" s="92"/>
      <c r="CK37" s="92"/>
      <c r="CL37" s="92"/>
      <c r="CM37" s="92"/>
      <c r="CN37" s="92"/>
      <c r="CO37" s="92"/>
      <c r="CP37" s="92"/>
      <c r="CQ37" s="92"/>
      <c r="CR37" s="92"/>
      <c r="CS37" s="92"/>
      <c r="CT37" s="92"/>
      <c r="CU37" s="92"/>
      <c r="CV37" s="92"/>
      <c r="CW37" s="92"/>
      <c r="CX37" s="92"/>
      <c r="CY37" s="92"/>
      <c r="CZ37" s="92"/>
      <c r="DA37" s="92"/>
      <c r="DB37" s="92"/>
      <c r="DC37" s="92"/>
      <c r="DD37" s="92"/>
      <c r="DE37" s="92"/>
      <c r="DF37" s="92"/>
      <c r="DG37" s="92"/>
      <c r="DH37" s="92"/>
      <c r="DI37" s="92"/>
      <c r="DJ37" s="92"/>
      <c r="DK37" s="92"/>
      <c r="DL37" s="92"/>
      <c r="DM37" s="92"/>
      <c r="DN37" s="92"/>
      <c r="DO37" s="92"/>
      <c r="DP37" s="92"/>
      <c r="DQ37" s="92"/>
      <c r="DR37" s="92"/>
      <c r="DS37" s="92"/>
      <c r="DT37" s="92"/>
      <c r="DU37" s="92"/>
      <c r="DV37" s="92">
        <f t="shared" si="0"/>
        <v>46417</v>
      </c>
      <c r="DW37" s="93">
        <f t="shared" si="2"/>
        <v>151251</v>
      </c>
    </row>
    <row r="38" spans="1:130" s="34" customFormat="1" ht="22.5" customHeight="1" x14ac:dyDescent="0.25">
      <c r="A38" s="33">
        <v>31</v>
      </c>
      <c r="B38" s="32" t="s">
        <v>49</v>
      </c>
      <c r="C38" s="91" t="s">
        <v>50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>
        <f t="shared" si="0"/>
        <v>0</v>
      </c>
      <c r="DW38" s="111">
        <f t="shared" si="2"/>
        <v>0</v>
      </c>
    </row>
    <row r="39" spans="1:130" s="36" customFormat="1" ht="22.5" customHeight="1" x14ac:dyDescent="0.25">
      <c r="A39" s="35">
        <v>32</v>
      </c>
      <c r="B39" s="55" t="s">
        <v>51</v>
      </c>
      <c r="C39" s="94" t="s">
        <v>52</v>
      </c>
      <c r="D39" s="112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2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13"/>
      <c r="CN39" s="113"/>
      <c r="CO39" s="113"/>
      <c r="CP39" s="113"/>
      <c r="CQ39" s="113"/>
      <c r="CR39" s="113"/>
      <c r="CS39" s="113"/>
      <c r="CT39" s="113"/>
      <c r="CU39" s="113"/>
      <c r="CV39" s="113"/>
      <c r="CW39" s="113"/>
      <c r="CX39" s="113"/>
      <c r="CY39" s="113"/>
      <c r="CZ39" s="113"/>
      <c r="DA39" s="113"/>
      <c r="DB39" s="113"/>
      <c r="DC39" s="113"/>
      <c r="DD39" s="113"/>
      <c r="DE39" s="113"/>
      <c r="DF39" s="113"/>
      <c r="DG39" s="113"/>
      <c r="DH39" s="113"/>
      <c r="DI39" s="113"/>
      <c r="DJ39" s="113"/>
      <c r="DK39" s="113"/>
      <c r="DL39" s="113"/>
      <c r="DM39" s="113"/>
      <c r="DN39" s="113"/>
      <c r="DO39" s="113"/>
      <c r="DP39" s="113"/>
      <c r="DQ39" s="113"/>
      <c r="DR39" s="113"/>
      <c r="DS39" s="113"/>
      <c r="DT39" s="113"/>
      <c r="DU39" s="113"/>
      <c r="DV39" s="110">
        <f t="shared" si="0"/>
        <v>0</v>
      </c>
      <c r="DW39" s="111">
        <f t="shared" si="2"/>
        <v>0</v>
      </c>
      <c r="DZ39" s="26"/>
    </row>
    <row r="40" spans="1:130" s="37" customFormat="1" ht="22.5" customHeight="1" thickBot="1" x14ac:dyDescent="0.3">
      <c r="A40" s="35">
        <v>33</v>
      </c>
      <c r="B40" s="55" t="s">
        <v>53</v>
      </c>
      <c r="C40" s="94" t="s">
        <v>54</v>
      </c>
      <c r="D40" s="112">
        <v>1012330</v>
      </c>
      <c r="E40" s="112">
        <v>-16000</v>
      </c>
      <c r="F40" s="112"/>
      <c r="G40" s="112"/>
      <c r="H40" s="112">
        <v>-2253</v>
      </c>
      <c r="I40" s="112"/>
      <c r="J40" s="112"/>
      <c r="K40" s="112"/>
      <c r="L40" s="112"/>
      <c r="M40" s="112">
        <v>-18500</v>
      </c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>
        <v>-3940</v>
      </c>
      <c r="AF40" s="112"/>
      <c r="AG40" s="112">
        <v>-10033</v>
      </c>
      <c r="AH40" s="112"/>
      <c r="AI40" s="112"/>
      <c r="AJ40" s="112">
        <v>3200</v>
      </c>
      <c r="AK40" s="112">
        <v>-1000</v>
      </c>
      <c r="AL40" s="112">
        <v>-6858</v>
      </c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>
        <v>-178</v>
      </c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4" t="s">
        <v>234</v>
      </c>
      <c r="BR40" s="112">
        <f>-553-522+624+1612+1075</f>
        <v>2236</v>
      </c>
      <c r="BS40" s="112"/>
      <c r="BT40" s="112"/>
      <c r="BU40" s="112"/>
      <c r="BV40" s="114"/>
      <c r="BW40" s="112">
        <v>-24</v>
      </c>
      <c r="BX40" s="112"/>
      <c r="BY40" s="112"/>
      <c r="BZ40" s="112"/>
      <c r="CA40" s="112"/>
      <c r="CB40" s="112"/>
      <c r="CC40" s="112"/>
      <c r="CD40" s="112">
        <v>-800</v>
      </c>
      <c r="CE40" s="112">
        <v>-29324</v>
      </c>
      <c r="CF40" s="112">
        <f>-17952</f>
        <v>-17952</v>
      </c>
      <c r="CG40" s="114" t="s">
        <v>272</v>
      </c>
      <c r="CH40" s="112">
        <v>-1377</v>
      </c>
      <c r="CI40" s="114" t="s">
        <v>277</v>
      </c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4"/>
      <c r="CW40" s="112"/>
      <c r="CX40" s="112"/>
      <c r="CY40" s="114" t="s">
        <v>315</v>
      </c>
      <c r="CZ40" s="112">
        <v>-7245</v>
      </c>
      <c r="DA40" s="112"/>
      <c r="DB40" s="112"/>
      <c r="DC40" s="112"/>
      <c r="DD40" s="112"/>
      <c r="DE40" s="112"/>
      <c r="DF40" s="112"/>
      <c r="DG40" s="112">
        <v>-15000</v>
      </c>
      <c r="DH40" s="112"/>
      <c r="DI40" s="112"/>
      <c r="DJ40" s="112"/>
      <c r="DK40" s="112"/>
      <c r="DL40" s="112"/>
      <c r="DM40" s="112">
        <v>-3582</v>
      </c>
      <c r="DN40" s="112"/>
      <c r="DO40" s="112"/>
      <c r="DP40" s="112"/>
      <c r="DQ40" s="112"/>
      <c r="DR40" s="114" t="s">
        <v>351</v>
      </c>
      <c r="DS40" s="112"/>
      <c r="DT40" s="112">
        <f>-150000-23147-19853-20000</f>
        <v>-213000</v>
      </c>
      <c r="DU40" s="112"/>
      <c r="DV40" s="112">
        <f t="shared" si="0"/>
        <v>-341630</v>
      </c>
      <c r="DW40" s="115">
        <f t="shared" si="2"/>
        <v>670700</v>
      </c>
    </row>
    <row r="41" spans="1:130" s="39" customFormat="1" ht="33.75" customHeight="1" thickBot="1" x14ac:dyDescent="0.3">
      <c r="A41" s="38">
        <v>34</v>
      </c>
      <c r="B41" s="48" t="s">
        <v>55</v>
      </c>
      <c r="C41" s="71" t="s">
        <v>76</v>
      </c>
      <c r="D41" s="116">
        <f t="shared" ref="D41:BO41" si="9">SUM(D36:D40)</f>
        <v>1128414</v>
      </c>
      <c r="E41" s="116">
        <f t="shared" si="9"/>
        <v>-16000</v>
      </c>
      <c r="F41" s="116">
        <f t="shared" si="9"/>
        <v>0</v>
      </c>
      <c r="G41" s="116">
        <f t="shared" si="9"/>
        <v>0</v>
      </c>
      <c r="H41" s="116">
        <f t="shared" si="9"/>
        <v>-2253</v>
      </c>
      <c r="I41" s="116">
        <f t="shared" si="9"/>
        <v>0</v>
      </c>
      <c r="J41" s="116">
        <f t="shared" si="9"/>
        <v>0</v>
      </c>
      <c r="K41" s="116">
        <f t="shared" si="9"/>
        <v>0</v>
      </c>
      <c r="L41" s="116">
        <f t="shared" si="9"/>
        <v>0</v>
      </c>
      <c r="M41" s="116">
        <f t="shared" si="9"/>
        <v>-18500</v>
      </c>
      <c r="N41" s="116">
        <f t="shared" si="9"/>
        <v>0</v>
      </c>
      <c r="O41" s="116">
        <f t="shared" si="9"/>
        <v>0</v>
      </c>
      <c r="P41" s="116">
        <f t="shared" si="9"/>
        <v>0</v>
      </c>
      <c r="Q41" s="116">
        <f t="shared" si="9"/>
        <v>0</v>
      </c>
      <c r="R41" s="116">
        <f t="shared" si="9"/>
        <v>0</v>
      </c>
      <c r="S41" s="116">
        <f t="shared" si="9"/>
        <v>0</v>
      </c>
      <c r="T41" s="116">
        <f t="shared" si="9"/>
        <v>0</v>
      </c>
      <c r="U41" s="116">
        <f t="shared" si="9"/>
        <v>0</v>
      </c>
      <c r="V41" s="116">
        <f t="shared" si="9"/>
        <v>0</v>
      </c>
      <c r="W41" s="116">
        <f t="shared" si="9"/>
        <v>0</v>
      </c>
      <c r="X41" s="116">
        <f t="shared" si="9"/>
        <v>0</v>
      </c>
      <c r="Y41" s="116">
        <f t="shared" si="9"/>
        <v>0</v>
      </c>
      <c r="Z41" s="116">
        <f t="shared" si="9"/>
        <v>0</v>
      </c>
      <c r="AA41" s="116">
        <f t="shared" si="9"/>
        <v>0</v>
      </c>
      <c r="AB41" s="116">
        <f t="shared" si="9"/>
        <v>0</v>
      </c>
      <c r="AC41" s="116">
        <f t="shared" si="9"/>
        <v>0</v>
      </c>
      <c r="AD41" s="116">
        <f t="shared" si="9"/>
        <v>0</v>
      </c>
      <c r="AE41" s="116">
        <f t="shared" si="9"/>
        <v>-3940</v>
      </c>
      <c r="AF41" s="116">
        <f t="shared" si="9"/>
        <v>0</v>
      </c>
      <c r="AG41" s="116">
        <f t="shared" si="9"/>
        <v>-10033</v>
      </c>
      <c r="AH41" s="116">
        <f t="shared" si="9"/>
        <v>0</v>
      </c>
      <c r="AI41" s="116">
        <f t="shared" si="9"/>
        <v>0</v>
      </c>
      <c r="AJ41" s="116">
        <f t="shared" si="9"/>
        <v>3200</v>
      </c>
      <c r="AK41" s="116">
        <f t="shared" si="9"/>
        <v>-1000</v>
      </c>
      <c r="AL41" s="116">
        <f t="shared" si="9"/>
        <v>-6858</v>
      </c>
      <c r="AM41" s="116">
        <f t="shared" si="9"/>
        <v>0</v>
      </c>
      <c r="AN41" s="116">
        <f t="shared" si="9"/>
        <v>0</v>
      </c>
      <c r="AO41" s="116">
        <f t="shared" si="9"/>
        <v>0</v>
      </c>
      <c r="AP41" s="116">
        <f t="shared" si="9"/>
        <v>0</v>
      </c>
      <c r="AQ41" s="116">
        <f t="shared" si="9"/>
        <v>0</v>
      </c>
      <c r="AR41" s="116">
        <f t="shared" si="9"/>
        <v>0</v>
      </c>
      <c r="AS41" s="116">
        <f t="shared" si="9"/>
        <v>0</v>
      </c>
      <c r="AT41" s="116">
        <f t="shared" si="9"/>
        <v>0</v>
      </c>
      <c r="AU41" s="116">
        <f t="shared" si="9"/>
        <v>0</v>
      </c>
      <c r="AV41" s="116">
        <f t="shared" si="9"/>
        <v>0</v>
      </c>
      <c r="AW41" s="116">
        <f t="shared" si="9"/>
        <v>0</v>
      </c>
      <c r="AX41" s="116">
        <f t="shared" si="9"/>
        <v>0</v>
      </c>
      <c r="AY41" s="116">
        <f t="shared" si="9"/>
        <v>0</v>
      </c>
      <c r="AZ41" s="116">
        <f t="shared" si="9"/>
        <v>0</v>
      </c>
      <c r="BA41" s="116">
        <f t="shared" si="9"/>
        <v>0</v>
      </c>
      <c r="BB41" s="116">
        <f t="shared" si="9"/>
        <v>0</v>
      </c>
      <c r="BC41" s="116">
        <f t="shared" si="9"/>
        <v>0</v>
      </c>
      <c r="BD41" s="116">
        <f t="shared" si="9"/>
        <v>0</v>
      </c>
      <c r="BE41" s="116">
        <f t="shared" si="9"/>
        <v>0</v>
      </c>
      <c r="BF41" s="116">
        <f t="shared" si="9"/>
        <v>0</v>
      </c>
      <c r="BG41" s="116">
        <f t="shared" si="9"/>
        <v>0</v>
      </c>
      <c r="BH41" s="116">
        <f t="shared" si="9"/>
        <v>0</v>
      </c>
      <c r="BI41" s="116">
        <f t="shared" si="9"/>
        <v>0</v>
      </c>
      <c r="BJ41" s="116">
        <f t="shared" si="9"/>
        <v>0</v>
      </c>
      <c r="BK41" s="116">
        <f t="shared" si="9"/>
        <v>0</v>
      </c>
      <c r="BL41" s="116">
        <f t="shared" si="9"/>
        <v>0</v>
      </c>
      <c r="BM41" s="116">
        <f t="shared" si="9"/>
        <v>0</v>
      </c>
      <c r="BN41" s="116">
        <f t="shared" si="9"/>
        <v>0</v>
      </c>
      <c r="BO41" s="116">
        <f t="shared" si="9"/>
        <v>0</v>
      </c>
      <c r="BP41" s="116">
        <f t="shared" ref="BP41:DM41" si="10">SUM(BP36:BP40)</f>
        <v>0</v>
      </c>
      <c r="BQ41" s="116">
        <f t="shared" si="10"/>
        <v>0</v>
      </c>
      <c r="BR41" s="116">
        <f t="shared" si="10"/>
        <v>0</v>
      </c>
      <c r="BS41" s="116">
        <f t="shared" si="10"/>
        <v>0</v>
      </c>
      <c r="BT41" s="116">
        <f t="shared" si="10"/>
        <v>0</v>
      </c>
      <c r="BU41" s="116">
        <f t="shared" si="10"/>
        <v>0</v>
      </c>
      <c r="BV41" s="116">
        <f t="shared" si="10"/>
        <v>0</v>
      </c>
      <c r="BW41" s="116">
        <f t="shared" si="10"/>
        <v>0</v>
      </c>
      <c r="BX41" s="116">
        <f t="shared" si="10"/>
        <v>0</v>
      </c>
      <c r="BY41" s="116">
        <f t="shared" si="10"/>
        <v>0</v>
      </c>
      <c r="BZ41" s="116">
        <f t="shared" si="10"/>
        <v>0</v>
      </c>
      <c r="CA41" s="116">
        <f t="shared" si="10"/>
        <v>0</v>
      </c>
      <c r="CB41" s="116">
        <f t="shared" si="10"/>
        <v>0</v>
      </c>
      <c r="CC41" s="116">
        <f t="shared" si="10"/>
        <v>0</v>
      </c>
      <c r="CD41" s="116">
        <f t="shared" si="10"/>
        <v>-800</v>
      </c>
      <c r="CE41" s="116">
        <f t="shared" si="10"/>
        <v>0</v>
      </c>
      <c r="CF41" s="116">
        <f t="shared" si="10"/>
        <v>0</v>
      </c>
      <c r="CG41" s="116">
        <f t="shared" si="10"/>
        <v>0</v>
      </c>
      <c r="CH41" s="116">
        <f t="shared" si="10"/>
        <v>0</v>
      </c>
      <c r="CI41" s="116">
        <f t="shared" si="10"/>
        <v>0</v>
      </c>
      <c r="CJ41" s="116">
        <f t="shared" si="10"/>
        <v>0</v>
      </c>
      <c r="CK41" s="116">
        <f t="shared" si="10"/>
        <v>0</v>
      </c>
      <c r="CL41" s="116">
        <f t="shared" si="10"/>
        <v>0</v>
      </c>
      <c r="CM41" s="116">
        <f t="shared" si="10"/>
        <v>0</v>
      </c>
      <c r="CN41" s="116">
        <f t="shared" si="10"/>
        <v>0</v>
      </c>
      <c r="CO41" s="116">
        <f t="shared" si="10"/>
        <v>0</v>
      </c>
      <c r="CP41" s="116">
        <f t="shared" si="10"/>
        <v>0</v>
      </c>
      <c r="CQ41" s="116">
        <f t="shared" si="10"/>
        <v>0</v>
      </c>
      <c r="CR41" s="116">
        <f t="shared" si="10"/>
        <v>0</v>
      </c>
      <c r="CS41" s="116">
        <f t="shared" si="10"/>
        <v>0</v>
      </c>
      <c r="CT41" s="116">
        <f t="shared" si="10"/>
        <v>0</v>
      </c>
      <c r="CU41" s="116">
        <f t="shared" si="10"/>
        <v>0</v>
      </c>
      <c r="CV41" s="116">
        <f t="shared" si="10"/>
        <v>0</v>
      </c>
      <c r="CW41" s="116">
        <f t="shared" si="10"/>
        <v>0</v>
      </c>
      <c r="CX41" s="116">
        <f t="shared" si="10"/>
        <v>0</v>
      </c>
      <c r="CY41" s="116">
        <f t="shared" si="10"/>
        <v>0</v>
      </c>
      <c r="CZ41" s="116">
        <f t="shared" si="10"/>
        <v>-7245</v>
      </c>
      <c r="DA41" s="116">
        <f t="shared" si="10"/>
        <v>0</v>
      </c>
      <c r="DB41" s="116">
        <f t="shared" si="10"/>
        <v>0</v>
      </c>
      <c r="DC41" s="116">
        <f t="shared" si="10"/>
        <v>0</v>
      </c>
      <c r="DD41" s="116">
        <f t="shared" si="10"/>
        <v>0</v>
      </c>
      <c r="DE41" s="116">
        <f t="shared" si="10"/>
        <v>0</v>
      </c>
      <c r="DF41" s="116">
        <f t="shared" si="10"/>
        <v>0</v>
      </c>
      <c r="DG41" s="116">
        <f t="shared" si="10"/>
        <v>-15000</v>
      </c>
      <c r="DH41" s="116">
        <f t="shared" si="10"/>
        <v>0</v>
      </c>
      <c r="DI41" s="116">
        <f t="shared" si="10"/>
        <v>0</v>
      </c>
      <c r="DJ41" s="116">
        <f t="shared" si="10"/>
        <v>0</v>
      </c>
      <c r="DK41" s="116">
        <f t="shared" si="10"/>
        <v>0</v>
      </c>
      <c r="DL41" s="116">
        <f t="shared" si="10"/>
        <v>0</v>
      </c>
      <c r="DM41" s="116">
        <f t="shared" si="10"/>
        <v>-3582</v>
      </c>
      <c r="DN41" s="116">
        <f t="shared" ref="DN41:DU41" si="11">SUM(DN36:DN40)</f>
        <v>0</v>
      </c>
      <c r="DO41" s="116">
        <f t="shared" si="11"/>
        <v>0</v>
      </c>
      <c r="DP41" s="116">
        <f t="shared" si="11"/>
        <v>0</v>
      </c>
      <c r="DQ41" s="116">
        <f t="shared" si="11"/>
        <v>0</v>
      </c>
      <c r="DR41" s="116">
        <f t="shared" si="11"/>
        <v>0</v>
      </c>
      <c r="DS41" s="116">
        <f t="shared" si="11"/>
        <v>0</v>
      </c>
      <c r="DT41" s="116">
        <f t="shared" si="11"/>
        <v>-213000</v>
      </c>
      <c r="DU41" s="116">
        <f t="shared" si="11"/>
        <v>0</v>
      </c>
      <c r="DV41" s="116">
        <f t="shared" si="0"/>
        <v>-295011</v>
      </c>
      <c r="DW41" s="117">
        <f t="shared" si="2"/>
        <v>833403</v>
      </c>
    </row>
    <row r="42" spans="1:130" s="39" customFormat="1" ht="30" customHeight="1" thickBot="1" x14ac:dyDescent="0.3">
      <c r="A42" s="38">
        <v>35</v>
      </c>
      <c r="B42" s="48" t="s">
        <v>56</v>
      </c>
      <c r="C42" s="71" t="s">
        <v>77</v>
      </c>
      <c r="D42" s="116">
        <f>D34+D35+D41</f>
        <v>10234438</v>
      </c>
      <c r="E42" s="116">
        <f t="shared" ref="E42:BP42" si="12">E34+E35+E41</f>
        <v>-16000</v>
      </c>
      <c r="F42" s="116">
        <f t="shared" si="12"/>
        <v>0</v>
      </c>
      <c r="G42" s="116">
        <f t="shared" si="12"/>
        <v>0</v>
      </c>
      <c r="H42" s="116">
        <f t="shared" si="12"/>
        <v>-99</v>
      </c>
      <c r="I42" s="116">
        <f t="shared" si="12"/>
        <v>0</v>
      </c>
      <c r="J42" s="116">
        <f t="shared" si="12"/>
        <v>-745</v>
      </c>
      <c r="K42" s="116">
        <f>K35+K41</f>
        <v>0</v>
      </c>
      <c r="L42" s="116">
        <f>L34+L41</f>
        <v>0</v>
      </c>
      <c r="M42" s="116">
        <f t="shared" si="12"/>
        <v>-18500</v>
      </c>
      <c r="N42" s="116">
        <f>N35+N41</f>
        <v>0</v>
      </c>
      <c r="O42" s="116">
        <f>O35+O41</f>
        <v>0</v>
      </c>
      <c r="P42" s="116">
        <f>P35+P41</f>
        <v>0</v>
      </c>
      <c r="Q42" s="116">
        <f t="shared" si="12"/>
        <v>0</v>
      </c>
      <c r="R42" s="116">
        <f t="shared" si="12"/>
        <v>0</v>
      </c>
      <c r="S42" s="116">
        <f t="shared" si="12"/>
        <v>0</v>
      </c>
      <c r="T42" s="116">
        <f t="shared" si="12"/>
        <v>0</v>
      </c>
      <c r="U42" s="116">
        <f t="shared" si="12"/>
        <v>0</v>
      </c>
      <c r="V42" s="116">
        <f t="shared" si="12"/>
        <v>0</v>
      </c>
      <c r="W42" s="116">
        <f t="shared" si="12"/>
        <v>0</v>
      </c>
      <c r="X42" s="116">
        <f t="shared" si="12"/>
        <v>0</v>
      </c>
      <c r="Y42" s="116">
        <f t="shared" si="12"/>
        <v>0</v>
      </c>
      <c r="Z42" s="116">
        <f>Z35+Z41</f>
        <v>0</v>
      </c>
      <c r="AA42" s="116">
        <f>AA35+AA41</f>
        <v>0</v>
      </c>
      <c r="AB42" s="116">
        <f>AB35+AB41</f>
        <v>0</v>
      </c>
      <c r="AC42" s="116">
        <f t="shared" si="12"/>
        <v>0</v>
      </c>
      <c r="AD42" s="116">
        <f t="shared" si="12"/>
        <v>0</v>
      </c>
      <c r="AE42" s="116">
        <f t="shared" si="12"/>
        <v>0</v>
      </c>
      <c r="AF42" s="116">
        <f t="shared" si="12"/>
        <v>0</v>
      </c>
      <c r="AG42" s="116">
        <f t="shared" si="12"/>
        <v>0</v>
      </c>
      <c r="AH42" s="116">
        <f t="shared" si="12"/>
        <v>10033</v>
      </c>
      <c r="AI42" s="116">
        <f t="shared" si="12"/>
        <v>0</v>
      </c>
      <c r="AJ42" s="116">
        <f t="shared" si="12"/>
        <v>3200</v>
      </c>
      <c r="AK42" s="116">
        <f t="shared" si="12"/>
        <v>0</v>
      </c>
      <c r="AL42" s="116">
        <f t="shared" si="12"/>
        <v>-6858</v>
      </c>
      <c r="AM42" s="116">
        <f t="shared" si="12"/>
        <v>0</v>
      </c>
      <c r="AN42" s="116">
        <f t="shared" si="12"/>
        <v>0</v>
      </c>
      <c r="AO42" s="116">
        <f t="shared" si="12"/>
        <v>0</v>
      </c>
      <c r="AP42" s="116">
        <f t="shared" si="12"/>
        <v>0</v>
      </c>
      <c r="AQ42" s="116">
        <f t="shared" si="12"/>
        <v>428</v>
      </c>
      <c r="AR42" s="116">
        <f t="shared" si="12"/>
        <v>0</v>
      </c>
      <c r="AS42" s="116">
        <f>AS35+AS41</f>
        <v>0</v>
      </c>
      <c r="AT42" s="116">
        <f>AT35+AT41</f>
        <v>0</v>
      </c>
      <c r="AU42" s="116">
        <f t="shared" si="12"/>
        <v>0</v>
      </c>
      <c r="AV42" s="116">
        <f t="shared" si="12"/>
        <v>0</v>
      </c>
      <c r="AW42" s="116">
        <f t="shared" si="12"/>
        <v>0</v>
      </c>
      <c r="AX42" s="116">
        <f>AX35+AX41</f>
        <v>0</v>
      </c>
      <c r="AY42" s="116">
        <f>AY35+AY41</f>
        <v>0</v>
      </c>
      <c r="AZ42" s="116">
        <f>AZ35+AZ41</f>
        <v>0</v>
      </c>
      <c r="BA42" s="116">
        <f t="shared" si="12"/>
        <v>23</v>
      </c>
      <c r="BB42" s="116">
        <f>BB35+BB41</f>
        <v>0</v>
      </c>
      <c r="BC42" s="116">
        <f t="shared" si="12"/>
        <v>0</v>
      </c>
      <c r="BD42" s="116">
        <f t="shared" si="12"/>
        <v>0</v>
      </c>
      <c r="BE42" s="116">
        <f t="shared" si="12"/>
        <v>0</v>
      </c>
      <c r="BF42" s="116">
        <f t="shared" si="12"/>
        <v>0</v>
      </c>
      <c r="BG42" s="116">
        <f t="shared" si="12"/>
        <v>0</v>
      </c>
      <c r="BH42" s="116">
        <f t="shared" si="12"/>
        <v>0</v>
      </c>
      <c r="BI42" s="116">
        <f t="shared" si="12"/>
        <v>0</v>
      </c>
      <c r="BJ42" s="116">
        <f t="shared" si="12"/>
        <v>0</v>
      </c>
      <c r="BK42" s="116">
        <f t="shared" si="12"/>
        <v>0</v>
      </c>
      <c r="BL42" s="116">
        <f t="shared" si="12"/>
        <v>-350</v>
      </c>
      <c r="BM42" s="116">
        <f t="shared" si="12"/>
        <v>0</v>
      </c>
      <c r="BN42" s="116">
        <f>BN34+BN41</f>
        <v>0</v>
      </c>
      <c r="BO42" s="116">
        <f>BO34+BO41</f>
        <v>0</v>
      </c>
      <c r="BP42" s="116">
        <f t="shared" si="12"/>
        <v>0</v>
      </c>
      <c r="BQ42" s="116">
        <f t="shared" ref="BQ42:DM42" si="13">BQ34+BQ35+BQ41</f>
        <v>0</v>
      </c>
      <c r="BR42" s="116">
        <f t="shared" si="13"/>
        <v>0</v>
      </c>
      <c r="BS42" s="116">
        <f t="shared" si="13"/>
        <v>0</v>
      </c>
      <c r="BT42" s="116">
        <f t="shared" si="13"/>
        <v>0</v>
      </c>
      <c r="BU42" s="116">
        <f>BU34+BU41</f>
        <v>0</v>
      </c>
      <c r="BV42" s="116">
        <f>BV35+BV41</f>
        <v>0</v>
      </c>
      <c r="BW42" s="116">
        <f t="shared" si="13"/>
        <v>0</v>
      </c>
      <c r="BX42" s="116">
        <f t="shared" si="13"/>
        <v>0</v>
      </c>
      <c r="BY42" s="116">
        <f>+BY41</f>
        <v>0</v>
      </c>
      <c r="BZ42" s="116">
        <f t="shared" si="13"/>
        <v>227</v>
      </c>
      <c r="CA42" s="116">
        <f t="shared" si="13"/>
        <v>0</v>
      </c>
      <c r="CB42" s="116">
        <f t="shared" si="13"/>
        <v>9399</v>
      </c>
      <c r="CC42" s="116">
        <f t="shared" si="13"/>
        <v>0</v>
      </c>
      <c r="CD42" s="116">
        <f t="shared" si="13"/>
        <v>0</v>
      </c>
      <c r="CE42" s="116">
        <f t="shared" si="13"/>
        <v>0</v>
      </c>
      <c r="CF42" s="116">
        <f t="shared" si="13"/>
        <v>0</v>
      </c>
      <c r="CG42" s="116">
        <f t="shared" si="13"/>
        <v>0</v>
      </c>
      <c r="CH42" s="116">
        <f t="shared" si="13"/>
        <v>0</v>
      </c>
      <c r="CI42" s="116">
        <f t="shared" si="13"/>
        <v>0</v>
      </c>
      <c r="CJ42" s="116">
        <f>CJ34+CJ41</f>
        <v>0</v>
      </c>
      <c r="CK42" s="116">
        <f t="shared" si="13"/>
        <v>0</v>
      </c>
      <c r="CL42" s="116">
        <f t="shared" si="13"/>
        <v>0</v>
      </c>
      <c r="CM42" s="116">
        <f>CM34+CM41</f>
        <v>0</v>
      </c>
      <c r="CN42" s="116">
        <f t="shared" si="13"/>
        <v>0</v>
      </c>
      <c r="CO42" s="116">
        <f t="shared" si="13"/>
        <v>0</v>
      </c>
      <c r="CP42" s="116">
        <f t="shared" si="13"/>
        <v>0</v>
      </c>
      <c r="CQ42" s="116">
        <f t="shared" si="13"/>
        <v>0</v>
      </c>
      <c r="CR42" s="116">
        <f t="shared" si="13"/>
        <v>0</v>
      </c>
      <c r="CS42" s="116">
        <f>CS34+CS41</f>
        <v>0</v>
      </c>
      <c r="CT42" s="116">
        <f t="shared" si="13"/>
        <v>0</v>
      </c>
      <c r="CU42" s="116">
        <f t="shared" si="13"/>
        <v>0</v>
      </c>
      <c r="CV42" s="116">
        <f t="shared" si="13"/>
        <v>0</v>
      </c>
      <c r="CW42" s="116">
        <f t="shared" si="13"/>
        <v>0</v>
      </c>
      <c r="CX42" s="116">
        <f t="shared" si="13"/>
        <v>0</v>
      </c>
      <c r="CY42" s="116">
        <f t="shared" si="13"/>
        <v>0</v>
      </c>
      <c r="CZ42" s="116">
        <f t="shared" si="13"/>
        <v>0</v>
      </c>
      <c r="DA42" s="116">
        <f t="shared" si="13"/>
        <v>368</v>
      </c>
      <c r="DB42" s="116">
        <f t="shared" si="13"/>
        <v>0</v>
      </c>
      <c r="DC42" s="116">
        <f t="shared" si="13"/>
        <v>2323</v>
      </c>
      <c r="DD42" s="116">
        <f t="shared" si="13"/>
        <v>0</v>
      </c>
      <c r="DE42" s="116">
        <f t="shared" si="13"/>
        <v>0</v>
      </c>
      <c r="DF42" s="116">
        <f t="shared" si="13"/>
        <v>0</v>
      </c>
      <c r="DG42" s="116">
        <f t="shared" si="13"/>
        <v>0</v>
      </c>
      <c r="DH42" s="116">
        <f t="shared" si="13"/>
        <v>0</v>
      </c>
      <c r="DI42" s="116">
        <f t="shared" si="13"/>
        <v>0</v>
      </c>
      <c r="DJ42" s="116">
        <f t="shared" si="13"/>
        <v>0</v>
      </c>
      <c r="DK42" s="116">
        <f t="shared" si="13"/>
        <v>0</v>
      </c>
      <c r="DL42" s="116">
        <f t="shared" si="13"/>
        <v>0</v>
      </c>
      <c r="DM42" s="116">
        <f t="shared" si="13"/>
        <v>763</v>
      </c>
      <c r="DN42" s="116">
        <f>DN35+DN41</f>
        <v>0</v>
      </c>
      <c r="DO42" s="116">
        <f t="shared" ref="DO42:DU42" si="14">DO34+DO35+DO41</f>
        <v>0</v>
      </c>
      <c r="DP42" s="116">
        <f t="shared" si="14"/>
        <v>0</v>
      </c>
      <c r="DQ42" s="116">
        <f>DQ35+DQ41</f>
        <v>0</v>
      </c>
      <c r="DR42" s="116">
        <f t="shared" si="14"/>
        <v>0</v>
      </c>
      <c r="DS42" s="116">
        <f t="shared" si="14"/>
        <v>0</v>
      </c>
      <c r="DT42" s="116">
        <f t="shared" si="14"/>
        <v>0</v>
      </c>
      <c r="DU42" s="116">
        <f t="shared" si="14"/>
        <v>0</v>
      </c>
      <c r="DV42" s="116">
        <f t="shared" si="0"/>
        <v>-15788</v>
      </c>
      <c r="DW42" s="117">
        <f t="shared" si="2"/>
        <v>10218650</v>
      </c>
    </row>
    <row r="43" spans="1:130" s="39" customFormat="1" ht="30" customHeight="1" thickBot="1" x14ac:dyDescent="0.3">
      <c r="A43" s="38">
        <v>36</v>
      </c>
      <c r="B43" s="48" t="s">
        <v>57</v>
      </c>
      <c r="C43" s="71" t="s">
        <v>78</v>
      </c>
      <c r="D43" s="116">
        <f t="shared" ref="D43:BO43" si="15">D33+D42</f>
        <v>22973490</v>
      </c>
      <c r="E43" s="116">
        <f t="shared" si="15"/>
        <v>0</v>
      </c>
      <c r="F43" s="116">
        <f t="shared" si="15"/>
        <v>0</v>
      </c>
      <c r="G43" s="116">
        <f t="shared" si="15"/>
        <v>0</v>
      </c>
      <c r="H43" s="116">
        <f t="shared" si="15"/>
        <v>0</v>
      </c>
      <c r="I43" s="116">
        <f t="shared" si="15"/>
        <v>0</v>
      </c>
      <c r="J43" s="116">
        <f t="shared" si="15"/>
        <v>0</v>
      </c>
      <c r="K43" s="116">
        <f t="shared" si="15"/>
        <v>0</v>
      </c>
      <c r="L43" s="116">
        <f t="shared" si="15"/>
        <v>0</v>
      </c>
      <c r="M43" s="116">
        <f t="shared" si="15"/>
        <v>0</v>
      </c>
      <c r="N43" s="116">
        <f t="shared" si="15"/>
        <v>0</v>
      </c>
      <c r="O43" s="116">
        <f t="shared" si="15"/>
        <v>0</v>
      </c>
      <c r="P43" s="116">
        <f t="shared" si="15"/>
        <v>0</v>
      </c>
      <c r="Q43" s="116">
        <f t="shared" si="15"/>
        <v>0</v>
      </c>
      <c r="R43" s="116">
        <f t="shared" si="15"/>
        <v>0</v>
      </c>
      <c r="S43" s="116">
        <f t="shared" si="15"/>
        <v>0</v>
      </c>
      <c r="T43" s="116">
        <f t="shared" si="15"/>
        <v>7502</v>
      </c>
      <c r="U43" s="116">
        <f t="shared" si="15"/>
        <v>181</v>
      </c>
      <c r="V43" s="116">
        <f t="shared" si="15"/>
        <v>607</v>
      </c>
      <c r="W43" s="116">
        <f t="shared" si="15"/>
        <v>0</v>
      </c>
      <c r="X43" s="116">
        <f t="shared" si="15"/>
        <v>0</v>
      </c>
      <c r="Y43" s="116">
        <f t="shared" si="15"/>
        <v>0</v>
      </c>
      <c r="Z43" s="116">
        <f t="shared" si="15"/>
        <v>0</v>
      </c>
      <c r="AA43" s="116">
        <f t="shared" si="15"/>
        <v>0</v>
      </c>
      <c r="AB43" s="116">
        <f t="shared" si="15"/>
        <v>0</v>
      </c>
      <c r="AC43" s="116">
        <f t="shared" si="15"/>
        <v>0</v>
      </c>
      <c r="AD43" s="116">
        <f t="shared" si="15"/>
        <v>0</v>
      </c>
      <c r="AE43" s="116">
        <f t="shared" si="15"/>
        <v>0</v>
      </c>
      <c r="AF43" s="116">
        <f t="shared" si="15"/>
        <v>885</v>
      </c>
      <c r="AG43" s="116">
        <f t="shared" si="15"/>
        <v>0</v>
      </c>
      <c r="AH43" s="116">
        <f t="shared" si="15"/>
        <v>0</v>
      </c>
      <c r="AI43" s="116">
        <f t="shared" si="15"/>
        <v>0</v>
      </c>
      <c r="AJ43" s="116">
        <f t="shared" si="15"/>
        <v>0</v>
      </c>
      <c r="AK43" s="116">
        <f t="shared" si="15"/>
        <v>0</v>
      </c>
      <c r="AL43" s="116">
        <f t="shared" si="15"/>
        <v>0</v>
      </c>
      <c r="AM43" s="116">
        <f t="shared" si="15"/>
        <v>0</v>
      </c>
      <c r="AN43" s="116">
        <f t="shared" si="15"/>
        <v>0</v>
      </c>
      <c r="AO43" s="116">
        <f t="shared" si="15"/>
        <v>0</v>
      </c>
      <c r="AP43" s="116">
        <f t="shared" si="15"/>
        <v>0</v>
      </c>
      <c r="AQ43" s="116">
        <f t="shared" si="15"/>
        <v>0</v>
      </c>
      <c r="AR43" s="116">
        <f t="shared" si="15"/>
        <v>0</v>
      </c>
      <c r="AS43" s="116">
        <f t="shared" si="15"/>
        <v>0</v>
      </c>
      <c r="AT43" s="116">
        <f t="shared" si="15"/>
        <v>0</v>
      </c>
      <c r="AU43" s="116">
        <f t="shared" si="15"/>
        <v>0</v>
      </c>
      <c r="AV43" s="116">
        <f t="shared" si="15"/>
        <v>0</v>
      </c>
      <c r="AW43" s="116">
        <f t="shared" si="15"/>
        <v>0</v>
      </c>
      <c r="AX43" s="116">
        <f t="shared" si="15"/>
        <v>0</v>
      </c>
      <c r="AY43" s="116">
        <f t="shared" si="15"/>
        <v>0</v>
      </c>
      <c r="AZ43" s="116">
        <f t="shared" si="15"/>
        <v>0</v>
      </c>
      <c r="BA43" s="116">
        <f t="shared" si="15"/>
        <v>0</v>
      </c>
      <c r="BB43" s="116">
        <f t="shared" si="15"/>
        <v>0</v>
      </c>
      <c r="BC43" s="116">
        <f t="shared" si="15"/>
        <v>0</v>
      </c>
      <c r="BD43" s="116">
        <f t="shared" si="15"/>
        <v>0</v>
      </c>
      <c r="BE43" s="116">
        <f t="shared" si="15"/>
        <v>0</v>
      </c>
      <c r="BF43" s="116">
        <f t="shared" si="15"/>
        <v>0</v>
      </c>
      <c r="BG43" s="116">
        <f t="shared" si="15"/>
        <v>0</v>
      </c>
      <c r="BH43" s="116">
        <f t="shared" si="15"/>
        <v>0</v>
      </c>
      <c r="BI43" s="116">
        <f t="shared" si="15"/>
        <v>0</v>
      </c>
      <c r="BJ43" s="116">
        <f t="shared" si="15"/>
        <v>0</v>
      </c>
      <c r="BK43" s="116">
        <f t="shared" si="15"/>
        <v>0</v>
      </c>
      <c r="BL43" s="116">
        <f t="shared" si="15"/>
        <v>0</v>
      </c>
      <c r="BM43" s="116">
        <f t="shared" si="15"/>
        <v>0</v>
      </c>
      <c r="BN43" s="116">
        <f t="shared" si="15"/>
        <v>0</v>
      </c>
      <c r="BO43" s="116">
        <f t="shared" si="15"/>
        <v>0</v>
      </c>
      <c r="BP43" s="116">
        <f t="shared" ref="BP43:DM43" si="16">BP33+BP42</f>
        <v>0</v>
      </c>
      <c r="BQ43" s="116">
        <f t="shared" si="16"/>
        <v>0</v>
      </c>
      <c r="BR43" s="116">
        <f t="shared" si="16"/>
        <v>0</v>
      </c>
      <c r="BS43" s="116">
        <f t="shared" si="16"/>
        <v>0</v>
      </c>
      <c r="BT43" s="116">
        <f t="shared" si="16"/>
        <v>0</v>
      </c>
      <c r="BU43" s="116">
        <f t="shared" si="16"/>
        <v>0</v>
      </c>
      <c r="BV43" s="116">
        <f t="shared" si="16"/>
        <v>0</v>
      </c>
      <c r="BW43" s="116">
        <f t="shared" si="16"/>
        <v>0</v>
      </c>
      <c r="BX43" s="116">
        <f t="shared" si="16"/>
        <v>0</v>
      </c>
      <c r="BY43" s="116">
        <f t="shared" si="16"/>
        <v>0</v>
      </c>
      <c r="BZ43" s="116">
        <f t="shared" si="16"/>
        <v>0</v>
      </c>
      <c r="CA43" s="116">
        <f t="shared" si="16"/>
        <v>0</v>
      </c>
      <c r="CB43" s="116">
        <f t="shared" si="16"/>
        <v>0</v>
      </c>
      <c r="CC43" s="116">
        <f t="shared" si="16"/>
        <v>0</v>
      </c>
      <c r="CD43" s="116">
        <f t="shared" si="16"/>
        <v>0</v>
      </c>
      <c r="CE43" s="116">
        <f t="shared" si="16"/>
        <v>0</v>
      </c>
      <c r="CF43" s="116">
        <f t="shared" si="16"/>
        <v>0</v>
      </c>
      <c r="CG43" s="116">
        <f t="shared" si="16"/>
        <v>0</v>
      </c>
      <c r="CH43" s="116">
        <f t="shared" si="16"/>
        <v>0</v>
      </c>
      <c r="CI43" s="116">
        <f t="shared" si="16"/>
        <v>0</v>
      </c>
      <c r="CJ43" s="116">
        <f t="shared" si="16"/>
        <v>0</v>
      </c>
      <c r="CK43" s="116">
        <f t="shared" si="16"/>
        <v>0</v>
      </c>
      <c r="CL43" s="116">
        <f t="shared" si="16"/>
        <v>0</v>
      </c>
      <c r="CM43" s="116">
        <f t="shared" si="16"/>
        <v>0</v>
      </c>
      <c r="CN43" s="116">
        <f t="shared" si="16"/>
        <v>0</v>
      </c>
      <c r="CO43" s="116">
        <f t="shared" si="16"/>
        <v>7140</v>
      </c>
      <c r="CP43" s="116">
        <f t="shared" si="16"/>
        <v>181</v>
      </c>
      <c r="CQ43" s="116">
        <f t="shared" si="16"/>
        <v>603</v>
      </c>
      <c r="CR43" s="116">
        <f t="shared" si="16"/>
        <v>-864</v>
      </c>
      <c r="CS43" s="116">
        <f t="shared" si="16"/>
        <v>0</v>
      </c>
      <c r="CT43" s="116">
        <f t="shared" si="16"/>
        <v>0</v>
      </c>
      <c r="CU43" s="116">
        <f t="shared" si="16"/>
        <v>0</v>
      </c>
      <c r="CV43" s="116">
        <f t="shared" si="16"/>
        <v>0</v>
      </c>
      <c r="CW43" s="116">
        <f t="shared" si="16"/>
        <v>2654</v>
      </c>
      <c r="CX43" s="116">
        <f t="shared" si="16"/>
        <v>0</v>
      </c>
      <c r="CY43" s="116">
        <f t="shared" si="16"/>
        <v>0</v>
      </c>
      <c r="CZ43" s="116">
        <f t="shared" si="16"/>
        <v>0</v>
      </c>
      <c r="DA43" s="116">
        <f t="shared" si="16"/>
        <v>0</v>
      </c>
      <c r="DB43" s="116">
        <f t="shared" si="16"/>
        <v>0</v>
      </c>
      <c r="DC43" s="116">
        <f t="shared" si="16"/>
        <v>0</v>
      </c>
      <c r="DD43" s="116">
        <f t="shared" si="16"/>
        <v>7140</v>
      </c>
      <c r="DE43" s="116">
        <f t="shared" si="16"/>
        <v>181</v>
      </c>
      <c r="DF43" s="116">
        <f t="shared" si="16"/>
        <v>604</v>
      </c>
      <c r="DG43" s="116">
        <f t="shared" si="16"/>
        <v>0</v>
      </c>
      <c r="DH43" s="116">
        <f t="shared" si="16"/>
        <v>0</v>
      </c>
      <c r="DI43" s="116">
        <f t="shared" si="16"/>
        <v>0</v>
      </c>
      <c r="DJ43" s="116">
        <f t="shared" si="16"/>
        <v>-119</v>
      </c>
      <c r="DK43" s="116">
        <f t="shared" si="16"/>
        <v>39336</v>
      </c>
      <c r="DL43" s="116">
        <f t="shared" si="16"/>
        <v>58029</v>
      </c>
      <c r="DM43" s="116">
        <f t="shared" si="16"/>
        <v>0</v>
      </c>
      <c r="DN43" s="116">
        <f t="shared" ref="DN43:DU43" si="17">DN33+DN42</f>
        <v>0</v>
      </c>
      <c r="DO43" s="116">
        <f t="shared" si="17"/>
        <v>0</v>
      </c>
      <c r="DP43" s="116">
        <f t="shared" si="17"/>
        <v>3810</v>
      </c>
      <c r="DQ43" s="116">
        <f t="shared" si="17"/>
        <v>0</v>
      </c>
      <c r="DR43" s="116">
        <f t="shared" si="17"/>
        <v>0</v>
      </c>
      <c r="DS43" s="116">
        <f t="shared" si="17"/>
        <v>0</v>
      </c>
      <c r="DT43" s="116">
        <f t="shared" si="17"/>
        <v>0</v>
      </c>
      <c r="DU43" s="116">
        <f t="shared" si="17"/>
        <v>0</v>
      </c>
      <c r="DV43" s="116">
        <f t="shared" si="0"/>
        <v>127870</v>
      </c>
      <c r="DW43" s="117">
        <f t="shared" si="2"/>
        <v>23101360</v>
      </c>
    </row>
    <row r="44" spans="1:130" s="40" customFormat="1" ht="22.5" customHeight="1" x14ac:dyDescent="0.25">
      <c r="A44" s="22">
        <v>37</v>
      </c>
      <c r="B44" s="58" t="s">
        <v>58</v>
      </c>
      <c r="C44" s="118" t="s">
        <v>59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  <c r="CD44" s="119"/>
      <c r="CE44" s="119"/>
      <c r="CF44" s="119"/>
      <c r="CG44" s="119"/>
      <c r="CH44" s="119"/>
      <c r="CI44" s="119"/>
      <c r="CJ44" s="119"/>
      <c r="CK44" s="119"/>
      <c r="CL44" s="119"/>
      <c r="CM44" s="119"/>
      <c r="CN44" s="119"/>
      <c r="CO44" s="119"/>
      <c r="CP44" s="119"/>
      <c r="CQ44" s="119"/>
      <c r="CR44" s="119"/>
      <c r="CS44" s="119"/>
      <c r="CT44" s="119"/>
      <c r="CU44" s="119"/>
      <c r="CV44" s="119"/>
      <c r="CW44" s="119"/>
      <c r="CX44" s="119"/>
      <c r="CY44" s="119"/>
      <c r="CZ44" s="119"/>
      <c r="DA44" s="119"/>
      <c r="DB44" s="119"/>
      <c r="DC44" s="119"/>
      <c r="DD44" s="119"/>
      <c r="DE44" s="119"/>
      <c r="DF44" s="119"/>
      <c r="DG44" s="119"/>
      <c r="DH44" s="119"/>
      <c r="DI44" s="119"/>
      <c r="DJ44" s="119"/>
      <c r="DK44" s="119"/>
      <c r="DL44" s="119"/>
      <c r="DM44" s="119"/>
      <c r="DN44" s="119"/>
      <c r="DO44" s="119"/>
      <c r="DP44" s="119"/>
      <c r="DQ44" s="119"/>
      <c r="DR44" s="119"/>
      <c r="DS44" s="119"/>
      <c r="DT44" s="119"/>
      <c r="DU44" s="119"/>
      <c r="DV44" s="119">
        <f t="shared" si="0"/>
        <v>0</v>
      </c>
      <c r="DW44" s="120">
        <f t="shared" si="2"/>
        <v>0</v>
      </c>
    </row>
    <row r="45" spans="1:130" s="41" customFormat="1" ht="22.5" customHeight="1" x14ac:dyDescent="0.25">
      <c r="A45" s="33">
        <v>38</v>
      </c>
      <c r="B45" s="32" t="s">
        <v>60</v>
      </c>
      <c r="C45" s="91" t="s">
        <v>61</v>
      </c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1"/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21"/>
      <c r="BY45" s="121"/>
      <c r="BZ45" s="121"/>
      <c r="CA45" s="121"/>
      <c r="CB45" s="121"/>
      <c r="CC45" s="121"/>
      <c r="CD45" s="121"/>
      <c r="CE45" s="121"/>
      <c r="CF45" s="121"/>
      <c r="CG45" s="121"/>
      <c r="CH45" s="121"/>
      <c r="CI45" s="121"/>
      <c r="CJ45" s="121"/>
      <c r="CK45" s="121"/>
      <c r="CL45" s="121"/>
      <c r="CM45" s="121"/>
      <c r="CN45" s="121"/>
      <c r="CO45" s="121"/>
      <c r="CP45" s="121"/>
      <c r="CQ45" s="121"/>
      <c r="CR45" s="121"/>
      <c r="CS45" s="121"/>
      <c r="CT45" s="121"/>
      <c r="CU45" s="121"/>
      <c r="CV45" s="121"/>
      <c r="CW45" s="121"/>
      <c r="CX45" s="121"/>
      <c r="CY45" s="121"/>
      <c r="CZ45" s="121"/>
      <c r="DA45" s="121"/>
      <c r="DB45" s="121"/>
      <c r="DC45" s="121"/>
      <c r="DD45" s="121"/>
      <c r="DE45" s="121"/>
      <c r="DF45" s="121"/>
      <c r="DG45" s="121"/>
      <c r="DH45" s="121"/>
      <c r="DI45" s="121"/>
      <c r="DJ45" s="121"/>
      <c r="DK45" s="121"/>
      <c r="DL45" s="121"/>
      <c r="DM45" s="121"/>
      <c r="DN45" s="121"/>
      <c r="DO45" s="121"/>
      <c r="DP45" s="121"/>
      <c r="DQ45" s="121"/>
      <c r="DR45" s="121"/>
      <c r="DS45" s="121"/>
      <c r="DT45" s="121"/>
      <c r="DU45" s="121"/>
      <c r="DV45" s="119">
        <f t="shared" si="0"/>
        <v>0</v>
      </c>
      <c r="DW45" s="120">
        <f t="shared" si="2"/>
        <v>0</v>
      </c>
    </row>
    <row r="46" spans="1:130" s="41" customFormat="1" ht="22.5" customHeight="1" x14ac:dyDescent="0.25">
      <c r="A46" s="33">
        <v>39</v>
      </c>
      <c r="B46" s="32" t="s">
        <v>62</v>
      </c>
      <c r="C46" s="91" t="s">
        <v>63</v>
      </c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  <c r="CD46" s="121"/>
      <c r="CE46" s="121"/>
      <c r="CF46" s="121"/>
      <c r="CG46" s="121"/>
      <c r="CH46" s="121"/>
      <c r="CI46" s="121"/>
      <c r="CJ46" s="121"/>
      <c r="CK46" s="121"/>
      <c r="CL46" s="121"/>
      <c r="CM46" s="121"/>
      <c r="CN46" s="121"/>
      <c r="CO46" s="121"/>
      <c r="CP46" s="121"/>
      <c r="CQ46" s="121"/>
      <c r="CR46" s="121"/>
      <c r="CS46" s="121"/>
      <c r="CT46" s="121"/>
      <c r="CU46" s="121"/>
      <c r="CV46" s="121"/>
      <c r="CW46" s="121"/>
      <c r="CX46" s="121"/>
      <c r="CY46" s="121"/>
      <c r="CZ46" s="121"/>
      <c r="DA46" s="121"/>
      <c r="DB46" s="121"/>
      <c r="DC46" s="121"/>
      <c r="DD46" s="121"/>
      <c r="DE46" s="121"/>
      <c r="DF46" s="121"/>
      <c r="DG46" s="121"/>
      <c r="DH46" s="121"/>
      <c r="DI46" s="121"/>
      <c r="DJ46" s="121"/>
      <c r="DK46" s="121"/>
      <c r="DL46" s="121"/>
      <c r="DM46" s="121"/>
      <c r="DN46" s="121"/>
      <c r="DO46" s="121"/>
      <c r="DP46" s="121"/>
      <c r="DQ46" s="121"/>
      <c r="DR46" s="121"/>
      <c r="DS46" s="121"/>
      <c r="DT46" s="121"/>
      <c r="DU46" s="121"/>
      <c r="DV46" s="119">
        <f t="shared" si="0"/>
        <v>0</v>
      </c>
      <c r="DW46" s="120">
        <f t="shared" si="2"/>
        <v>0</v>
      </c>
    </row>
    <row r="47" spans="1:130" s="41" customFormat="1" ht="22.5" customHeight="1" x14ac:dyDescent="0.25">
      <c r="A47" s="33">
        <v>40</v>
      </c>
      <c r="B47" s="32" t="s">
        <v>64</v>
      </c>
      <c r="C47" s="91" t="s">
        <v>65</v>
      </c>
      <c r="D47" s="121">
        <v>36293</v>
      </c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1"/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21"/>
      <c r="BY47" s="121"/>
      <c r="BZ47" s="121"/>
      <c r="CA47" s="121"/>
      <c r="CB47" s="121"/>
      <c r="CC47" s="121"/>
      <c r="CD47" s="121"/>
      <c r="CE47" s="121"/>
      <c r="CF47" s="121"/>
      <c r="CG47" s="121"/>
      <c r="CH47" s="121"/>
      <c r="CI47" s="121"/>
      <c r="CJ47" s="121"/>
      <c r="CK47" s="121"/>
      <c r="CL47" s="121"/>
      <c r="CM47" s="121"/>
      <c r="CN47" s="121"/>
      <c r="CO47" s="121"/>
      <c r="CP47" s="121"/>
      <c r="CQ47" s="121"/>
      <c r="CR47" s="121"/>
      <c r="CS47" s="121"/>
      <c r="CT47" s="121"/>
      <c r="CU47" s="121"/>
      <c r="CV47" s="121"/>
      <c r="CW47" s="121"/>
      <c r="CX47" s="121"/>
      <c r="CY47" s="121"/>
      <c r="CZ47" s="121"/>
      <c r="DA47" s="121"/>
      <c r="DB47" s="121"/>
      <c r="DC47" s="121"/>
      <c r="DD47" s="121"/>
      <c r="DE47" s="121"/>
      <c r="DF47" s="121"/>
      <c r="DG47" s="121"/>
      <c r="DH47" s="121"/>
      <c r="DI47" s="121"/>
      <c r="DJ47" s="121"/>
      <c r="DK47" s="121"/>
      <c r="DL47" s="121"/>
      <c r="DM47" s="121"/>
      <c r="DN47" s="121"/>
      <c r="DO47" s="121"/>
      <c r="DP47" s="121"/>
      <c r="DQ47" s="121"/>
      <c r="DR47" s="121"/>
      <c r="DS47" s="121"/>
      <c r="DT47" s="121"/>
      <c r="DU47" s="121"/>
      <c r="DV47" s="119">
        <f t="shared" si="0"/>
        <v>0</v>
      </c>
      <c r="DW47" s="120">
        <f t="shared" si="2"/>
        <v>36293</v>
      </c>
    </row>
    <row r="48" spans="1:130" s="36" customFormat="1" ht="22.5" customHeight="1" x14ac:dyDescent="0.25">
      <c r="A48" s="35">
        <v>41</v>
      </c>
      <c r="B48" s="55" t="s">
        <v>66</v>
      </c>
      <c r="C48" s="94" t="s">
        <v>67</v>
      </c>
      <c r="D48" s="112">
        <v>6864950</v>
      </c>
      <c r="E48" s="112"/>
      <c r="F48" s="112"/>
      <c r="G48" s="112"/>
      <c r="H48" s="112"/>
      <c r="I48" s="112"/>
      <c r="J48" s="112"/>
      <c r="K48" s="112"/>
      <c r="L48" s="112"/>
      <c r="M48" s="112"/>
      <c r="N48" s="112">
        <v>6620</v>
      </c>
      <c r="O48" s="112">
        <v>98</v>
      </c>
      <c r="P48" s="112">
        <v>798</v>
      </c>
      <c r="Q48" s="112">
        <v>16800</v>
      </c>
      <c r="R48" s="112"/>
      <c r="S48" s="112"/>
      <c r="T48" s="112"/>
      <c r="U48" s="112"/>
      <c r="V48" s="112">
        <v>607</v>
      </c>
      <c r="W48" s="112"/>
      <c r="X48" s="112"/>
      <c r="Y48" s="112"/>
      <c r="Z48" s="112">
        <v>115</v>
      </c>
      <c r="AA48" s="112">
        <v>1778</v>
      </c>
      <c r="AB48" s="112">
        <v>2921</v>
      </c>
      <c r="AC48" s="112">
        <v>16000</v>
      </c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>
        <v>386</v>
      </c>
      <c r="AT48" s="112">
        <f>370+1900+930+1450+1000+3120+660</f>
        <v>9430</v>
      </c>
      <c r="AU48" s="112"/>
      <c r="AV48" s="112"/>
      <c r="AW48" s="112"/>
      <c r="AX48" s="112">
        <v>150</v>
      </c>
      <c r="AY48" s="112">
        <v>100</v>
      </c>
      <c r="AZ48" s="112">
        <v>338</v>
      </c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>
        <v>20000</v>
      </c>
      <c r="BP48" s="112"/>
      <c r="BQ48" s="112"/>
      <c r="BR48" s="112"/>
      <c r="BS48" s="112"/>
      <c r="BT48" s="112"/>
      <c r="BU48" s="112">
        <v>25330</v>
      </c>
      <c r="BV48" s="112">
        <v>30</v>
      </c>
      <c r="BW48" s="112"/>
      <c r="BX48" s="112"/>
      <c r="BY48" s="112"/>
      <c r="BZ48" s="112"/>
      <c r="CA48" s="112"/>
      <c r="CB48" s="112"/>
      <c r="CC48" s="112"/>
      <c r="CD48" s="112">
        <v>800</v>
      </c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>
        <v>603</v>
      </c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2">
        <v>604</v>
      </c>
      <c r="DG48" s="112"/>
      <c r="DH48" s="112">
        <v>21783</v>
      </c>
      <c r="DI48" s="112">
        <v>544</v>
      </c>
      <c r="DJ48" s="112"/>
      <c r="DK48" s="112"/>
      <c r="DL48" s="112"/>
      <c r="DM48" s="112"/>
      <c r="DN48" s="112">
        <v>1709</v>
      </c>
      <c r="DO48" s="112"/>
      <c r="DP48" s="112">
        <v>3966</v>
      </c>
      <c r="DQ48" s="112">
        <v>596</v>
      </c>
      <c r="DR48" s="112"/>
      <c r="DS48" s="112"/>
      <c r="DT48" s="112"/>
      <c r="DU48" s="112"/>
      <c r="DV48" s="95">
        <f t="shared" si="0"/>
        <v>132106</v>
      </c>
      <c r="DW48" s="96">
        <f t="shared" si="2"/>
        <v>6997056</v>
      </c>
    </row>
    <row r="49" spans="1:127" s="42" customFormat="1" ht="22.5" customHeight="1" thickBot="1" x14ac:dyDescent="0.3">
      <c r="A49" s="35">
        <v>42</v>
      </c>
      <c r="B49" s="55" t="s">
        <v>68</v>
      </c>
      <c r="C49" s="94" t="s">
        <v>69</v>
      </c>
      <c r="D49" s="112">
        <v>2000000</v>
      </c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  <c r="BX49" s="122"/>
      <c r="BY49" s="122"/>
      <c r="BZ49" s="122"/>
      <c r="CA49" s="122"/>
      <c r="CB49" s="122"/>
      <c r="CC49" s="122"/>
      <c r="CD49" s="122"/>
      <c r="CE49" s="122"/>
      <c r="CF49" s="122"/>
      <c r="CG49" s="122"/>
      <c r="CH49" s="122"/>
      <c r="CI49" s="122"/>
      <c r="CJ49" s="122"/>
      <c r="CK49" s="122"/>
      <c r="CL49" s="122"/>
      <c r="CM49" s="122"/>
      <c r="CN49" s="122"/>
      <c r="CO49" s="122"/>
      <c r="CP49" s="122"/>
      <c r="CQ49" s="122"/>
      <c r="CR49" s="122"/>
      <c r="CS49" s="122"/>
      <c r="CT49" s="122"/>
      <c r="CU49" s="122"/>
      <c r="CV49" s="122"/>
      <c r="CW49" s="122"/>
      <c r="CX49" s="122"/>
      <c r="CY49" s="122"/>
      <c r="CZ49" s="122"/>
      <c r="DA49" s="122"/>
      <c r="DB49" s="122"/>
      <c r="DC49" s="122"/>
      <c r="DD49" s="122"/>
      <c r="DE49" s="122"/>
      <c r="DF49" s="122"/>
      <c r="DG49" s="122"/>
      <c r="DH49" s="122"/>
      <c r="DI49" s="122"/>
      <c r="DJ49" s="122"/>
      <c r="DK49" s="122"/>
      <c r="DL49" s="122"/>
      <c r="DM49" s="122"/>
      <c r="DN49" s="112"/>
      <c r="DO49" s="112"/>
      <c r="DP49" s="112"/>
      <c r="DQ49" s="112"/>
      <c r="DR49" s="112"/>
      <c r="DS49" s="112"/>
      <c r="DT49" s="112"/>
      <c r="DU49" s="112"/>
      <c r="DV49" s="95">
        <f t="shared" si="0"/>
        <v>0</v>
      </c>
      <c r="DW49" s="96">
        <f t="shared" si="2"/>
        <v>2000000</v>
      </c>
    </row>
    <row r="50" spans="1:127" s="39" customFormat="1" ht="33.75" customHeight="1" thickBot="1" x14ac:dyDescent="0.3">
      <c r="A50" s="38">
        <v>43</v>
      </c>
      <c r="B50" s="48" t="s">
        <v>70</v>
      </c>
      <c r="C50" s="71" t="s">
        <v>79</v>
      </c>
      <c r="D50" s="116">
        <f t="shared" ref="D50:BO50" si="18">SUM(D44:D49)</f>
        <v>8901243</v>
      </c>
      <c r="E50" s="116">
        <f t="shared" si="18"/>
        <v>0</v>
      </c>
      <c r="F50" s="116">
        <f t="shared" si="18"/>
        <v>0</v>
      </c>
      <c r="G50" s="116">
        <f t="shared" si="18"/>
        <v>0</v>
      </c>
      <c r="H50" s="116">
        <f t="shared" si="18"/>
        <v>0</v>
      </c>
      <c r="I50" s="116">
        <f t="shared" si="18"/>
        <v>0</v>
      </c>
      <c r="J50" s="116">
        <f t="shared" si="18"/>
        <v>0</v>
      </c>
      <c r="K50" s="116">
        <f t="shared" si="18"/>
        <v>0</v>
      </c>
      <c r="L50" s="116">
        <f t="shared" si="18"/>
        <v>0</v>
      </c>
      <c r="M50" s="116">
        <f t="shared" si="18"/>
        <v>0</v>
      </c>
      <c r="N50" s="116">
        <f t="shared" si="18"/>
        <v>6620</v>
      </c>
      <c r="O50" s="116">
        <f t="shared" si="18"/>
        <v>98</v>
      </c>
      <c r="P50" s="116">
        <f t="shared" si="18"/>
        <v>798</v>
      </c>
      <c r="Q50" s="116">
        <f t="shared" si="18"/>
        <v>16800</v>
      </c>
      <c r="R50" s="116">
        <f t="shared" si="18"/>
        <v>0</v>
      </c>
      <c r="S50" s="116">
        <f t="shared" si="18"/>
        <v>0</v>
      </c>
      <c r="T50" s="116">
        <f t="shared" si="18"/>
        <v>0</v>
      </c>
      <c r="U50" s="116">
        <f t="shared" si="18"/>
        <v>0</v>
      </c>
      <c r="V50" s="116">
        <f t="shared" si="18"/>
        <v>607</v>
      </c>
      <c r="W50" s="116">
        <f t="shared" si="18"/>
        <v>0</v>
      </c>
      <c r="X50" s="116">
        <f t="shared" si="18"/>
        <v>0</v>
      </c>
      <c r="Y50" s="116">
        <f t="shared" si="18"/>
        <v>0</v>
      </c>
      <c r="Z50" s="116">
        <f t="shared" si="18"/>
        <v>115</v>
      </c>
      <c r="AA50" s="116">
        <f t="shared" si="18"/>
        <v>1778</v>
      </c>
      <c r="AB50" s="116">
        <f t="shared" si="18"/>
        <v>2921</v>
      </c>
      <c r="AC50" s="116">
        <f t="shared" si="18"/>
        <v>16000</v>
      </c>
      <c r="AD50" s="116">
        <f t="shared" si="18"/>
        <v>0</v>
      </c>
      <c r="AE50" s="116">
        <f t="shared" si="18"/>
        <v>0</v>
      </c>
      <c r="AF50" s="116">
        <f t="shared" si="18"/>
        <v>0</v>
      </c>
      <c r="AG50" s="116">
        <f t="shared" si="18"/>
        <v>0</v>
      </c>
      <c r="AH50" s="116">
        <f t="shared" si="18"/>
        <v>0</v>
      </c>
      <c r="AI50" s="116">
        <f t="shared" si="18"/>
        <v>0</v>
      </c>
      <c r="AJ50" s="116">
        <f t="shared" si="18"/>
        <v>0</v>
      </c>
      <c r="AK50" s="116">
        <f t="shared" si="18"/>
        <v>0</v>
      </c>
      <c r="AL50" s="116">
        <f t="shared" si="18"/>
        <v>0</v>
      </c>
      <c r="AM50" s="116">
        <f t="shared" si="18"/>
        <v>0</v>
      </c>
      <c r="AN50" s="116">
        <f t="shared" si="18"/>
        <v>0</v>
      </c>
      <c r="AO50" s="116">
        <f t="shared" si="18"/>
        <v>0</v>
      </c>
      <c r="AP50" s="116">
        <f t="shared" si="18"/>
        <v>0</v>
      </c>
      <c r="AQ50" s="116">
        <f t="shared" si="18"/>
        <v>0</v>
      </c>
      <c r="AR50" s="116">
        <f t="shared" si="18"/>
        <v>0</v>
      </c>
      <c r="AS50" s="116">
        <f t="shared" si="18"/>
        <v>386</v>
      </c>
      <c r="AT50" s="116">
        <f t="shared" si="18"/>
        <v>9430</v>
      </c>
      <c r="AU50" s="116">
        <f t="shared" si="18"/>
        <v>0</v>
      </c>
      <c r="AV50" s="116">
        <f t="shared" si="18"/>
        <v>0</v>
      </c>
      <c r="AW50" s="116">
        <f t="shared" si="18"/>
        <v>0</v>
      </c>
      <c r="AX50" s="116">
        <f t="shared" si="18"/>
        <v>150</v>
      </c>
      <c r="AY50" s="116">
        <f t="shared" si="18"/>
        <v>100</v>
      </c>
      <c r="AZ50" s="116">
        <f t="shared" si="18"/>
        <v>338</v>
      </c>
      <c r="BA50" s="116">
        <f t="shared" si="18"/>
        <v>0</v>
      </c>
      <c r="BB50" s="116">
        <f t="shared" si="18"/>
        <v>0</v>
      </c>
      <c r="BC50" s="116">
        <f t="shared" si="18"/>
        <v>0</v>
      </c>
      <c r="BD50" s="116">
        <f t="shared" si="18"/>
        <v>0</v>
      </c>
      <c r="BE50" s="116">
        <f t="shared" si="18"/>
        <v>0</v>
      </c>
      <c r="BF50" s="116">
        <f t="shared" si="18"/>
        <v>0</v>
      </c>
      <c r="BG50" s="116">
        <f t="shared" si="18"/>
        <v>0</v>
      </c>
      <c r="BH50" s="116">
        <f t="shared" si="18"/>
        <v>0</v>
      </c>
      <c r="BI50" s="116">
        <f t="shared" si="18"/>
        <v>0</v>
      </c>
      <c r="BJ50" s="116">
        <f t="shared" si="18"/>
        <v>0</v>
      </c>
      <c r="BK50" s="116">
        <f t="shared" si="18"/>
        <v>0</v>
      </c>
      <c r="BL50" s="116">
        <f t="shared" si="18"/>
        <v>0</v>
      </c>
      <c r="BM50" s="116">
        <f t="shared" si="18"/>
        <v>0</v>
      </c>
      <c r="BN50" s="116">
        <f t="shared" si="18"/>
        <v>0</v>
      </c>
      <c r="BO50" s="116">
        <f t="shared" si="18"/>
        <v>20000</v>
      </c>
      <c r="BP50" s="116">
        <f t="shared" ref="BP50:DM50" si="19">SUM(BP44:BP49)</f>
        <v>0</v>
      </c>
      <c r="BQ50" s="116">
        <f t="shared" si="19"/>
        <v>0</v>
      </c>
      <c r="BR50" s="116">
        <f t="shared" si="19"/>
        <v>0</v>
      </c>
      <c r="BS50" s="116">
        <f t="shared" si="19"/>
        <v>0</v>
      </c>
      <c r="BT50" s="116">
        <f t="shared" si="19"/>
        <v>0</v>
      </c>
      <c r="BU50" s="116">
        <f t="shared" si="19"/>
        <v>25330</v>
      </c>
      <c r="BV50" s="116">
        <f t="shared" si="19"/>
        <v>30</v>
      </c>
      <c r="BW50" s="116">
        <f t="shared" si="19"/>
        <v>0</v>
      </c>
      <c r="BX50" s="116">
        <f t="shared" si="19"/>
        <v>0</v>
      </c>
      <c r="BY50" s="116">
        <f t="shared" si="19"/>
        <v>0</v>
      </c>
      <c r="BZ50" s="116">
        <f t="shared" si="19"/>
        <v>0</v>
      </c>
      <c r="CA50" s="116">
        <f t="shared" si="19"/>
        <v>0</v>
      </c>
      <c r="CB50" s="116">
        <f t="shared" si="19"/>
        <v>0</v>
      </c>
      <c r="CC50" s="116">
        <f t="shared" si="19"/>
        <v>0</v>
      </c>
      <c r="CD50" s="116">
        <f t="shared" si="19"/>
        <v>800</v>
      </c>
      <c r="CE50" s="116">
        <f t="shared" si="19"/>
        <v>0</v>
      </c>
      <c r="CF50" s="116">
        <f t="shared" si="19"/>
        <v>0</v>
      </c>
      <c r="CG50" s="116">
        <f t="shared" si="19"/>
        <v>0</v>
      </c>
      <c r="CH50" s="116">
        <f t="shared" si="19"/>
        <v>0</v>
      </c>
      <c r="CI50" s="116">
        <f t="shared" si="19"/>
        <v>0</v>
      </c>
      <c r="CJ50" s="116">
        <f t="shared" si="19"/>
        <v>0</v>
      </c>
      <c r="CK50" s="116">
        <f t="shared" si="19"/>
        <v>0</v>
      </c>
      <c r="CL50" s="116">
        <f t="shared" si="19"/>
        <v>0</v>
      </c>
      <c r="CM50" s="116">
        <f t="shared" si="19"/>
        <v>0</v>
      </c>
      <c r="CN50" s="116">
        <f t="shared" si="19"/>
        <v>0</v>
      </c>
      <c r="CO50" s="116">
        <f t="shared" si="19"/>
        <v>0</v>
      </c>
      <c r="CP50" s="116">
        <f t="shared" si="19"/>
        <v>0</v>
      </c>
      <c r="CQ50" s="116">
        <f t="shared" si="19"/>
        <v>603</v>
      </c>
      <c r="CR50" s="116">
        <f t="shared" si="19"/>
        <v>0</v>
      </c>
      <c r="CS50" s="116">
        <f t="shared" si="19"/>
        <v>0</v>
      </c>
      <c r="CT50" s="116">
        <f t="shared" si="19"/>
        <v>0</v>
      </c>
      <c r="CU50" s="116">
        <f t="shared" si="19"/>
        <v>0</v>
      </c>
      <c r="CV50" s="116">
        <f t="shared" si="19"/>
        <v>0</v>
      </c>
      <c r="CW50" s="116">
        <f t="shared" si="19"/>
        <v>0</v>
      </c>
      <c r="CX50" s="116">
        <f t="shared" si="19"/>
        <v>0</v>
      </c>
      <c r="CY50" s="116">
        <f t="shared" si="19"/>
        <v>0</v>
      </c>
      <c r="CZ50" s="116">
        <f t="shared" si="19"/>
        <v>0</v>
      </c>
      <c r="DA50" s="116">
        <f t="shared" si="19"/>
        <v>0</v>
      </c>
      <c r="DB50" s="116">
        <f t="shared" si="19"/>
        <v>0</v>
      </c>
      <c r="DC50" s="116">
        <f t="shared" si="19"/>
        <v>0</v>
      </c>
      <c r="DD50" s="116">
        <f t="shared" si="19"/>
        <v>0</v>
      </c>
      <c r="DE50" s="116">
        <f t="shared" si="19"/>
        <v>0</v>
      </c>
      <c r="DF50" s="116">
        <f t="shared" si="19"/>
        <v>604</v>
      </c>
      <c r="DG50" s="116">
        <f t="shared" si="19"/>
        <v>0</v>
      </c>
      <c r="DH50" s="116">
        <f t="shared" si="19"/>
        <v>21783</v>
      </c>
      <c r="DI50" s="116">
        <f t="shared" si="19"/>
        <v>544</v>
      </c>
      <c r="DJ50" s="116">
        <f t="shared" si="19"/>
        <v>0</v>
      </c>
      <c r="DK50" s="116">
        <f t="shared" si="19"/>
        <v>0</v>
      </c>
      <c r="DL50" s="116">
        <f t="shared" si="19"/>
        <v>0</v>
      </c>
      <c r="DM50" s="116">
        <f t="shared" si="19"/>
        <v>0</v>
      </c>
      <c r="DN50" s="116">
        <f t="shared" ref="DN50:DU50" si="20">SUM(DN44:DN49)</f>
        <v>1709</v>
      </c>
      <c r="DO50" s="116">
        <f t="shared" si="20"/>
        <v>0</v>
      </c>
      <c r="DP50" s="116">
        <f t="shared" si="20"/>
        <v>3966</v>
      </c>
      <c r="DQ50" s="116">
        <f t="shared" si="20"/>
        <v>596</v>
      </c>
      <c r="DR50" s="116">
        <f t="shared" si="20"/>
        <v>0</v>
      </c>
      <c r="DS50" s="116">
        <f t="shared" si="20"/>
        <v>0</v>
      </c>
      <c r="DT50" s="116">
        <f t="shared" si="20"/>
        <v>0</v>
      </c>
      <c r="DU50" s="116">
        <f t="shared" si="20"/>
        <v>0</v>
      </c>
      <c r="DV50" s="116">
        <f t="shared" si="0"/>
        <v>132106</v>
      </c>
      <c r="DW50" s="117">
        <f t="shared" si="2"/>
        <v>9033349</v>
      </c>
    </row>
    <row r="51" spans="1:127" s="39" customFormat="1" ht="30" customHeight="1" thickBot="1" x14ac:dyDescent="0.3">
      <c r="A51" s="38">
        <v>44</v>
      </c>
      <c r="B51" s="59"/>
      <c r="C51" s="71" t="s">
        <v>80</v>
      </c>
      <c r="D51" s="116">
        <f t="shared" ref="D51:BO51" si="21">D43+D50</f>
        <v>31874733</v>
      </c>
      <c r="E51" s="116">
        <f t="shared" si="21"/>
        <v>0</v>
      </c>
      <c r="F51" s="116">
        <f t="shared" si="21"/>
        <v>0</v>
      </c>
      <c r="G51" s="116">
        <f t="shared" si="21"/>
        <v>0</v>
      </c>
      <c r="H51" s="116">
        <f t="shared" si="21"/>
        <v>0</v>
      </c>
      <c r="I51" s="116">
        <f t="shared" si="21"/>
        <v>0</v>
      </c>
      <c r="J51" s="116">
        <f t="shared" si="21"/>
        <v>0</v>
      </c>
      <c r="K51" s="116">
        <f t="shared" si="21"/>
        <v>0</v>
      </c>
      <c r="L51" s="116">
        <f t="shared" si="21"/>
        <v>0</v>
      </c>
      <c r="M51" s="116">
        <f t="shared" si="21"/>
        <v>0</v>
      </c>
      <c r="N51" s="116">
        <f t="shared" si="21"/>
        <v>6620</v>
      </c>
      <c r="O51" s="116">
        <f t="shared" si="21"/>
        <v>98</v>
      </c>
      <c r="P51" s="116">
        <f t="shared" si="21"/>
        <v>798</v>
      </c>
      <c r="Q51" s="116">
        <f t="shared" si="21"/>
        <v>16800</v>
      </c>
      <c r="R51" s="116">
        <f t="shared" si="21"/>
        <v>0</v>
      </c>
      <c r="S51" s="116">
        <f t="shared" si="21"/>
        <v>0</v>
      </c>
      <c r="T51" s="116">
        <f t="shared" si="21"/>
        <v>7502</v>
      </c>
      <c r="U51" s="116">
        <f t="shared" si="21"/>
        <v>181</v>
      </c>
      <c r="V51" s="116">
        <f t="shared" si="21"/>
        <v>1214</v>
      </c>
      <c r="W51" s="116">
        <f t="shared" si="21"/>
        <v>0</v>
      </c>
      <c r="X51" s="116">
        <f t="shared" si="21"/>
        <v>0</v>
      </c>
      <c r="Y51" s="116">
        <f t="shared" si="21"/>
        <v>0</v>
      </c>
      <c r="Z51" s="116">
        <f t="shared" si="21"/>
        <v>115</v>
      </c>
      <c r="AA51" s="116">
        <f t="shared" si="21"/>
        <v>1778</v>
      </c>
      <c r="AB51" s="116">
        <f t="shared" si="21"/>
        <v>2921</v>
      </c>
      <c r="AC51" s="116">
        <f t="shared" si="21"/>
        <v>16000</v>
      </c>
      <c r="AD51" s="116">
        <f t="shared" si="21"/>
        <v>0</v>
      </c>
      <c r="AE51" s="116">
        <f t="shared" si="21"/>
        <v>0</v>
      </c>
      <c r="AF51" s="116">
        <f t="shared" si="21"/>
        <v>885</v>
      </c>
      <c r="AG51" s="116">
        <f t="shared" si="21"/>
        <v>0</v>
      </c>
      <c r="AH51" s="116">
        <f t="shared" si="21"/>
        <v>0</v>
      </c>
      <c r="AI51" s="116">
        <f t="shared" si="21"/>
        <v>0</v>
      </c>
      <c r="AJ51" s="116">
        <f t="shared" si="21"/>
        <v>0</v>
      </c>
      <c r="AK51" s="116">
        <f t="shared" si="21"/>
        <v>0</v>
      </c>
      <c r="AL51" s="116">
        <f t="shared" si="21"/>
        <v>0</v>
      </c>
      <c r="AM51" s="116">
        <f t="shared" si="21"/>
        <v>0</v>
      </c>
      <c r="AN51" s="116">
        <f t="shared" si="21"/>
        <v>0</v>
      </c>
      <c r="AO51" s="116">
        <f t="shared" si="21"/>
        <v>0</v>
      </c>
      <c r="AP51" s="116">
        <f t="shared" si="21"/>
        <v>0</v>
      </c>
      <c r="AQ51" s="116">
        <f t="shared" si="21"/>
        <v>0</v>
      </c>
      <c r="AR51" s="116">
        <f t="shared" si="21"/>
        <v>0</v>
      </c>
      <c r="AS51" s="116">
        <f t="shared" si="21"/>
        <v>386</v>
      </c>
      <c r="AT51" s="116">
        <f t="shared" si="21"/>
        <v>9430</v>
      </c>
      <c r="AU51" s="116">
        <f t="shared" si="21"/>
        <v>0</v>
      </c>
      <c r="AV51" s="116">
        <f t="shared" si="21"/>
        <v>0</v>
      </c>
      <c r="AW51" s="116">
        <f t="shared" si="21"/>
        <v>0</v>
      </c>
      <c r="AX51" s="116">
        <f t="shared" si="21"/>
        <v>150</v>
      </c>
      <c r="AY51" s="116">
        <f t="shared" si="21"/>
        <v>100</v>
      </c>
      <c r="AZ51" s="116">
        <f t="shared" si="21"/>
        <v>338</v>
      </c>
      <c r="BA51" s="116">
        <f t="shared" si="21"/>
        <v>0</v>
      </c>
      <c r="BB51" s="116">
        <f t="shared" si="21"/>
        <v>0</v>
      </c>
      <c r="BC51" s="116">
        <f t="shared" si="21"/>
        <v>0</v>
      </c>
      <c r="BD51" s="116">
        <f t="shared" si="21"/>
        <v>0</v>
      </c>
      <c r="BE51" s="116">
        <f t="shared" si="21"/>
        <v>0</v>
      </c>
      <c r="BF51" s="116">
        <f t="shared" si="21"/>
        <v>0</v>
      </c>
      <c r="BG51" s="116">
        <f t="shared" si="21"/>
        <v>0</v>
      </c>
      <c r="BH51" s="116">
        <f t="shared" si="21"/>
        <v>0</v>
      </c>
      <c r="BI51" s="116">
        <f t="shared" si="21"/>
        <v>0</v>
      </c>
      <c r="BJ51" s="116">
        <f t="shared" si="21"/>
        <v>0</v>
      </c>
      <c r="BK51" s="116">
        <f t="shared" si="21"/>
        <v>0</v>
      </c>
      <c r="BL51" s="116">
        <f t="shared" si="21"/>
        <v>0</v>
      </c>
      <c r="BM51" s="116">
        <f t="shared" si="21"/>
        <v>0</v>
      </c>
      <c r="BN51" s="116">
        <f t="shared" si="21"/>
        <v>0</v>
      </c>
      <c r="BO51" s="116">
        <f t="shared" si="21"/>
        <v>20000</v>
      </c>
      <c r="BP51" s="116">
        <f t="shared" ref="BP51:DM51" si="22">BP43+BP50</f>
        <v>0</v>
      </c>
      <c r="BQ51" s="116">
        <f t="shared" si="22"/>
        <v>0</v>
      </c>
      <c r="BR51" s="116">
        <f t="shared" si="22"/>
        <v>0</v>
      </c>
      <c r="BS51" s="116">
        <f t="shared" si="22"/>
        <v>0</v>
      </c>
      <c r="BT51" s="116">
        <f t="shared" si="22"/>
        <v>0</v>
      </c>
      <c r="BU51" s="116">
        <f t="shared" si="22"/>
        <v>25330</v>
      </c>
      <c r="BV51" s="116">
        <f t="shared" si="22"/>
        <v>30</v>
      </c>
      <c r="BW51" s="116">
        <f t="shared" si="22"/>
        <v>0</v>
      </c>
      <c r="BX51" s="116">
        <f t="shared" si="22"/>
        <v>0</v>
      </c>
      <c r="BY51" s="116">
        <f t="shared" si="22"/>
        <v>0</v>
      </c>
      <c r="BZ51" s="116">
        <f t="shared" si="22"/>
        <v>0</v>
      </c>
      <c r="CA51" s="116">
        <f t="shared" si="22"/>
        <v>0</v>
      </c>
      <c r="CB51" s="116">
        <f t="shared" si="22"/>
        <v>0</v>
      </c>
      <c r="CC51" s="116">
        <f t="shared" si="22"/>
        <v>0</v>
      </c>
      <c r="CD51" s="116">
        <f t="shared" si="22"/>
        <v>800</v>
      </c>
      <c r="CE51" s="116">
        <f t="shared" si="22"/>
        <v>0</v>
      </c>
      <c r="CF51" s="116">
        <f t="shared" si="22"/>
        <v>0</v>
      </c>
      <c r="CG51" s="116">
        <f t="shared" si="22"/>
        <v>0</v>
      </c>
      <c r="CH51" s="116">
        <f t="shared" si="22"/>
        <v>0</v>
      </c>
      <c r="CI51" s="116">
        <f t="shared" si="22"/>
        <v>0</v>
      </c>
      <c r="CJ51" s="116">
        <f t="shared" si="22"/>
        <v>0</v>
      </c>
      <c r="CK51" s="116">
        <f t="shared" si="22"/>
        <v>0</v>
      </c>
      <c r="CL51" s="116">
        <f t="shared" si="22"/>
        <v>0</v>
      </c>
      <c r="CM51" s="116">
        <f t="shared" si="22"/>
        <v>0</v>
      </c>
      <c r="CN51" s="116">
        <f t="shared" si="22"/>
        <v>0</v>
      </c>
      <c r="CO51" s="116">
        <f t="shared" si="22"/>
        <v>7140</v>
      </c>
      <c r="CP51" s="116">
        <f t="shared" si="22"/>
        <v>181</v>
      </c>
      <c r="CQ51" s="116">
        <f t="shared" si="22"/>
        <v>1206</v>
      </c>
      <c r="CR51" s="116">
        <f t="shared" si="22"/>
        <v>-864</v>
      </c>
      <c r="CS51" s="116">
        <f t="shared" si="22"/>
        <v>0</v>
      </c>
      <c r="CT51" s="116">
        <f t="shared" si="22"/>
        <v>0</v>
      </c>
      <c r="CU51" s="116">
        <f t="shared" si="22"/>
        <v>0</v>
      </c>
      <c r="CV51" s="116">
        <f t="shared" si="22"/>
        <v>0</v>
      </c>
      <c r="CW51" s="116">
        <f t="shared" si="22"/>
        <v>2654</v>
      </c>
      <c r="CX51" s="116">
        <f t="shared" si="22"/>
        <v>0</v>
      </c>
      <c r="CY51" s="116">
        <f t="shared" si="22"/>
        <v>0</v>
      </c>
      <c r="CZ51" s="116">
        <f t="shared" si="22"/>
        <v>0</v>
      </c>
      <c r="DA51" s="116">
        <f t="shared" si="22"/>
        <v>0</v>
      </c>
      <c r="DB51" s="116">
        <f t="shared" si="22"/>
        <v>0</v>
      </c>
      <c r="DC51" s="116">
        <f t="shared" si="22"/>
        <v>0</v>
      </c>
      <c r="DD51" s="116">
        <f t="shared" si="22"/>
        <v>7140</v>
      </c>
      <c r="DE51" s="116">
        <f t="shared" si="22"/>
        <v>181</v>
      </c>
      <c r="DF51" s="116">
        <f t="shared" si="22"/>
        <v>1208</v>
      </c>
      <c r="DG51" s="116">
        <f t="shared" si="22"/>
        <v>0</v>
      </c>
      <c r="DH51" s="116">
        <f t="shared" si="22"/>
        <v>21783</v>
      </c>
      <c r="DI51" s="116">
        <f t="shared" si="22"/>
        <v>544</v>
      </c>
      <c r="DJ51" s="116">
        <f t="shared" si="22"/>
        <v>-119</v>
      </c>
      <c r="DK51" s="116">
        <f t="shared" si="22"/>
        <v>39336</v>
      </c>
      <c r="DL51" s="116">
        <f t="shared" si="22"/>
        <v>58029</v>
      </c>
      <c r="DM51" s="116">
        <f t="shared" si="22"/>
        <v>0</v>
      </c>
      <c r="DN51" s="116">
        <f t="shared" ref="DN51:DU51" si="23">DN43+DN50</f>
        <v>1709</v>
      </c>
      <c r="DO51" s="116">
        <f t="shared" si="23"/>
        <v>0</v>
      </c>
      <c r="DP51" s="116">
        <f t="shared" si="23"/>
        <v>7776</v>
      </c>
      <c r="DQ51" s="116">
        <f t="shared" si="23"/>
        <v>596</v>
      </c>
      <c r="DR51" s="116">
        <f t="shared" si="23"/>
        <v>0</v>
      </c>
      <c r="DS51" s="116">
        <f t="shared" si="23"/>
        <v>0</v>
      </c>
      <c r="DT51" s="116">
        <f t="shared" si="23"/>
        <v>0</v>
      </c>
      <c r="DU51" s="116">
        <f t="shared" si="23"/>
        <v>0</v>
      </c>
      <c r="DV51" s="72">
        <f t="shared" si="0"/>
        <v>259976</v>
      </c>
      <c r="DW51" s="74">
        <f t="shared" si="2"/>
        <v>32134709</v>
      </c>
    </row>
    <row r="52" spans="1:127" x14ac:dyDescent="0.35">
      <c r="A52" s="8"/>
    </row>
    <row r="53" spans="1:127" x14ac:dyDescent="0.35">
      <c r="C53" s="43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</row>
    <row r="54" spans="1:127" x14ac:dyDescent="0.35"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</row>
  </sheetData>
  <mergeCells count="129">
    <mergeCell ref="DW5:DW6"/>
    <mergeCell ref="DV5:DV6"/>
    <mergeCell ref="DK5:DK6"/>
    <mergeCell ref="DL5:DL6"/>
    <mergeCell ref="DM5:DM6"/>
    <mergeCell ref="DF5:DF6"/>
    <mergeCell ref="DG5:DG6"/>
    <mergeCell ref="DH5:DH6"/>
    <mergeCell ref="DI5:DI6"/>
    <mergeCell ref="DJ5:DJ6"/>
    <mergeCell ref="DN5:DN6"/>
    <mergeCell ref="DO5:DO6"/>
    <mergeCell ref="DP5:DP6"/>
    <mergeCell ref="DR5:DR6"/>
    <mergeCell ref="DS5:DS6"/>
    <mergeCell ref="DT5:DT6"/>
    <mergeCell ref="DQ5:DQ6"/>
    <mergeCell ref="DU5:DU6"/>
    <mergeCell ref="DA5:DA6"/>
    <mergeCell ref="DB5:DB6"/>
    <mergeCell ref="DC5:DC6"/>
    <mergeCell ref="DE5:DE6"/>
    <mergeCell ref="CU5:CU6"/>
    <mergeCell ref="CV5:CV6"/>
    <mergeCell ref="CW5:CW6"/>
    <mergeCell ref="CX5:CX6"/>
    <mergeCell ref="CY5:CY6"/>
    <mergeCell ref="CZ5:CZ6"/>
    <mergeCell ref="DD5:DD6"/>
    <mergeCell ref="CP5:CP6"/>
    <mergeCell ref="CQ5:CQ6"/>
    <mergeCell ref="CR5:CR6"/>
    <mergeCell ref="CS5:CS6"/>
    <mergeCell ref="CT5:CT6"/>
    <mergeCell ref="CJ5:CJ6"/>
    <mergeCell ref="CK5:CK6"/>
    <mergeCell ref="CL5:CL6"/>
    <mergeCell ref="CM5:CM6"/>
    <mergeCell ref="CN5:CN6"/>
    <mergeCell ref="CO5:CO6"/>
    <mergeCell ref="CD5:CD6"/>
    <mergeCell ref="CE5:CE6"/>
    <mergeCell ref="CF5:CF6"/>
    <mergeCell ref="CG5:CG6"/>
    <mergeCell ref="CH5:CH6"/>
    <mergeCell ref="CI5:CI6"/>
    <mergeCell ref="BX5:BX6"/>
    <mergeCell ref="BY5:BY6"/>
    <mergeCell ref="BZ5:BZ6"/>
    <mergeCell ref="CA5:CA6"/>
    <mergeCell ref="CB5:CB6"/>
    <mergeCell ref="CC5:CC6"/>
    <mergeCell ref="BR5:BR6"/>
    <mergeCell ref="BS5:BS6"/>
    <mergeCell ref="BT5:BT6"/>
    <mergeCell ref="BU5:BU6"/>
    <mergeCell ref="BV5:BV6"/>
    <mergeCell ref="BW5:BW6"/>
    <mergeCell ref="BK5:BK6"/>
    <mergeCell ref="BL5:BL6"/>
    <mergeCell ref="BN5:BN6"/>
    <mergeCell ref="BO5:BO6"/>
    <mergeCell ref="BP5:BP6"/>
    <mergeCell ref="BQ5:BQ6"/>
    <mergeCell ref="BE5:BE6"/>
    <mergeCell ref="BF5:BF6"/>
    <mergeCell ref="BG5:BG6"/>
    <mergeCell ref="BH5:BH6"/>
    <mergeCell ref="BI5:BI6"/>
    <mergeCell ref="BJ5:BJ6"/>
    <mergeCell ref="BM5:BM6"/>
    <mergeCell ref="AY5:AY6"/>
    <mergeCell ref="AZ5:AZ6"/>
    <mergeCell ref="BA5:BA6"/>
    <mergeCell ref="BB5:BB6"/>
    <mergeCell ref="BC5:BC6"/>
    <mergeCell ref="BD5:BD6"/>
    <mergeCell ref="AS5:AS6"/>
    <mergeCell ref="AT5:AT6"/>
    <mergeCell ref="AU5:AU6"/>
    <mergeCell ref="AV5:AV6"/>
    <mergeCell ref="AW5:AW6"/>
    <mergeCell ref="AX5:AX6"/>
    <mergeCell ref="AM5:AM6"/>
    <mergeCell ref="AN5:AN6"/>
    <mergeCell ref="AO5:AO6"/>
    <mergeCell ref="AP5:AP6"/>
    <mergeCell ref="AQ5:AQ6"/>
    <mergeCell ref="AR5:AR6"/>
    <mergeCell ref="AJ5:AJ6"/>
    <mergeCell ref="AK5:AK6"/>
    <mergeCell ref="AL5:AL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D1:K1"/>
    <mergeCell ref="D2:K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U5:U6"/>
    <mergeCell ref="V5:V6"/>
    <mergeCell ref="W5:W6"/>
    <mergeCell ref="X5:X6"/>
    <mergeCell ref="Y5:Y6"/>
    <mergeCell ref="Z5:Z6"/>
    <mergeCell ref="O5:O6"/>
    <mergeCell ref="P5:P6"/>
    <mergeCell ref="Q5:Q6"/>
    <mergeCell ref="R5:R6"/>
    <mergeCell ref="S5:S6"/>
    <mergeCell ref="T5:T6"/>
  </mergeCells>
  <printOptions horizontalCentered="1"/>
  <pageMargins left="0" right="0" top="0.35433070866141736" bottom="0.35433070866141736" header="0.11811023622047245" footer="0.11811023622047245"/>
  <pageSetup paperSize="9" scale="36" fitToWidth="46" orientation="landscape" r:id="rId1"/>
  <headerFooter>
    <oddHeader>&amp;R&amp;16 2. számú melléklet &amp;P. oldal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Munka1</vt:lpstr>
      <vt:lpstr>Munka1!Nyomtatási_cím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Bőcz Judit</dc:creator>
  <cp:lastModifiedBy>Dobrovitzky Anna</cp:lastModifiedBy>
  <cp:lastPrinted>2018-09-03T10:09:13Z</cp:lastPrinted>
  <dcterms:created xsi:type="dcterms:W3CDTF">2017-09-19T11:05:32Z</dcterms:created>
  <dcterms:modified xsi:type="dcterms:W3CDTF">2018-09-04T10:36:33Z</dcterms:modified>
</cp:coreProperties>
</file>